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D:\From D disk\ПРОЕКТИ\02 ПРОЕКТИ\Улично осветление\Габрово УО\МОНИТОРИНГОВ ДОКЛАД\Мониторингов доклад 2024\Мониторингов доклад 30.05.2024\"/>
    </mc:Choice>
  </mc:AlternateContent>
  <xr:revisionPtr revIDLastSave="0" documentId="13_ncr:1_{E0F3BA9F-72A9-4DB9-9C6E-44D600A8F2C5}" xr6:coauthVersionLast="47" xr6:coauthVersionMax="47" xr10:uidLastSave="{00000000-0000-0000-0000-000000000000}"/>
  <bookViews>
    <workbookView xWindow="-120" yWindow="-120" windowWidth="21840" windowHeight="13290" firstSheet="2" activeTab="4" xr2:uid="{00000000-000D-0000-FFFF-FFFF00000000}"/>
  </bookViews>
  <sheets>
    <sheet name="Обобщена информация" sheetId="6" r:id="rId1"/>
    <sheet name="Часове работа на системата" sheetId="7" r:id="rId2"/>
    <sheet name="Добавени консуматори" sheetId="1" r:id="rId3"/>
    <sheet name="Допълнителни часове работа " sheetId="5" r:id="rId4"/>
    <sheet name="Премахнати консуматори" sheetId="3" r:id="rId5"/>
  </sheets>
  <definedNames>
    <definedName name="_xlnm.Print_Area" localSheetId="2">'Добавени консуматори'!$A$1:$G$112</definedName>
    <definedName name="_xlnm.Print_Area" localSheetId="3">'Допълнителни часове работа '!$A$1:$C$18</definedName>
    <definedName name="_xlnm.Print_Area" localSheetId="4">'Премахнати консуматори'!$A$1:$G$31</definedName>
  </definedNames>
  <calcPr calcId="191029"/>
</workbook>
</file>

<file path=xl/calcChain.xml><?xml version="1.0" encoding="utf-8"?>
<calcChain xmlns="http://schemas.openxmlformats.org/spreadsheetml/2006/main">
  <c r="E11" i="3" l="1"/>
  <c r="E25" i="3" l="1"/>
  <c r="E16" i="3" l="1"/>
  <c r="E17" i="3"/>
  <c r="G17" i="3" s="1"/>
  <c r="E18" i="3"/>
  <c r="F18" i="3"/>
  <c r="G18" i="3"/>
  <c r="E19" i="3"/>
  <c r="E20" i="3"/>
  <c r="E21" i="3"/>
  <c r="G19" i="3" l="1"/>
  <c r="F20" i="3"/>
  <c r="G20" i="3" l="1"/>
  <c r="F21" i="3"/>
  <c r="G21" i="3" s="1"/>
  <c r="E10" i="3" l="1"/>
  <c r="E12" i="3"/>
  <c r="E13" i="3"/>
  <c r="E14" i="3"/>
  <c r="E15" i="3"/>
  <c r="E83" i="1"/>
  <c r="G83" i="1"/>
  <c r="G81" i="1"/>
  <c r="E81" i="1"/>
  <c r="E80" i="1"/>
  <c r="G80" i="1"/>
  <c r="E9" i="3" l="1"/>
  <c r="E13" i="1" l="1"/>
  <c r="E79" i="1" l="1"/>
  <c r="E78" i="1"/>
  <c r="G78" i="1" s="1"/>
  <c r="G79" i="1"/>
  <c r="F52" i="1"/>
  <c r="E52" i="1"/>
  <c r="E51" i="1"/>
  <c r="G51" i="1" s="1"/>
  <c r="E50" i="1"/>
  <c r="E49" i="1"/>
  <c r="E48" i="1"/>
  <c r="E47" i="1"/>
  <c r="E46" i="1"/>
  <c r="E77" i="1"/>
  <c r="G77" i="1" s="1"/>
  <c r="F10" i="1"/>
  <c r="F11" i="1" s="1"/>
  <c r="F12" i="1" s="1"/>
  <c r="F13" i="1" s="1"/>
  <c r="G13" i="1" s="1"/>
  <c r="G52" i="1" l="1"/>
  <c r="G46" i="1" l="1"/>
  <c r="G47" i="1" l="1"/>
  <c r="F48" i="1"/>
  <c r="G15" i="1"/>
  <c r="D18" i="7"/>
  <c r="D19" i="7" s="1"/>
  <c r="C18" i="7"/>
  <c r="C19" i="7" s="1"/>
  <c r="G48" i="1" l="1"/>
  <c r="C20" i="7"/>
  <c r="F19" i="1" l="1"/>
  <c r="F20" i="1" s="1"/>
  <c r="F8" i="3"/>
  <c r="C7" i="5"/>
  <c r="C10" i="5" s="1"/>
  <c r="G49" i="1"/>
  <c r="F50" i="1"/>
  <c r="F23" i="1" l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6" i="1" s="1"/>
  <c r="F37" i="1" s="1"/>
  <c r="F38" i="1" s="1"/>
  <c r="F40" i="1" s="1"/>
  <c r="F42" i="1" s="1"/>
  <c r="F44" i="1" s="1"/>
  <c r="F53" i="1" s="1"/>
  <c r="F55" i="1" s="1"/>
  <c r="F57" i="1" s="1"/>
  <c r="F59" i="1" s="1"/>
  <c r="F22" i="1"/>
  <c r="C8" i="5"/>
  <c r="F9" i="3"/>
  <c r="C11" i="5"/>
  <c r="B9" i="6" s="1"/>
  <c r="G50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97" i="1"/>
  <c r="E87" i="1"/>
  <c r="E88" i="1"/>
  <c r="E89" i="1"/>
  <c r="E90" i="1"/>
  <c r="E91" i="1"/>
  <c r="E92" i="1"/>
  <c r="E93" i="1"/>
  <c r="E94" i="1"/>
  <c r="E95" i="1"/>
  <c r="E86" i="1"/>
  <c r="F41" i="1" l="1"/>
  <c r="F43" i="1" s="1"/>
  <c r="F45" i="1" s="1"/>
  <c r="F54" i="1" s="1"/>
  <c r="F56" i="1" s="1"/>
  <c r="F58" i="1" s="1"/>
  <c r="F60" i="1" s="1"/>
  <c r="F62" i="1" s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G109" i="1" s="1"/>
  <c r="G9" i="3"/>
  <c r="F10" i="3"/>
  <c r="F11" i="3" s="1"/>
  <c r="G11" i="3" s="1"/>
  <c r="G106" i="1" l="1"/>
  <c r="G99" i="1"/>
  <c r="G91" i="1"/>
  <c r="G88" i="1"/>
  <c r="G85" i="1" s="1"/>
  <c r="G108" i="1"/>
  <c r="G94" i="1"/>
  <c r="G105" i="1"/>
  <c r="G97" i="1"/>
  <c r="G96" i="1" s="1"/>
  <c r="G95" i="1"/>
  <c r="G89" i="1"/>
  <c r="G92" i="1"/>
  <c r="G102" i="1"/>
  <c r="G87" i="1"/>
  <c r="G100" i="1"/>
  <c r="G86" i="1"/>
  <c r="G103" i="1"/>
  <c r="G98" i="1"/>
  <c r="G90" i="1"/>
  <c r="G107" i="1"/>
  <c r="G101" i="1"/>
  <c r="G93" i="1"/>
  <c r="G104" i="1"/>
  <c r="F12" i="3"/>
  <c r="G10" i="3"/>
  <c r="E24" i="3"/>
  <c r="G24" i="3" s="1"/>
  <c r="E23" i="3"/>
  <c r="E8" i="3"/>
  <c r="G8" i="3" s="1"/>
  <c r="F13" i="3" l="1"/>
  <c r="G12" i="3"/>
  <c r="G84" i="1"/>
  <c r="G25" i="3"/>
  <c r="G13" i="3" l="1"/>
  <c r="F14" i="3"/>
  <c r="E54" i="1"/>
  <c r="G54" i="1" s="1"/>
  <c r="E55" i="1"/>
  <c r="G55" i="1" s="1"/>
  <c r="E56" i="1"/>
  <c r="G56" i="1" s="1"/>
  <c r="E57" i="1"/>
  <c r="G57" i="1" s="1"/>
  <c r="E58" i="1"/>
  <c r="G58" i="1" s="1"/>
  <c r="E59" i="1"/>
  <c r="G59" i="1" s="1"/>
  <c r="E60" i="1"/>
  <c r="G60" i="1" s="1"/>
  <c r="E53" i="1"/>
  <c r="G53" i="1" s="1"/>
  <c r="E63" i="1"/>
  <c r="G63" i="1" s="1"/>
  <c r="E64" i="1"/>
  <c r="G64" i="1" s="1"/>
  <c r="E65" i="1"/>
  <c r="G65" i="1" s="1"/>
  <c r="E66" i="1"/>
  <c r="G66" i="1" s="1"/>
  <c r="E67" i="1"/>
  <c r="G67" i="1" s="1"/>
  <c r="E68" i="1"/>
  <c r="G68" i="1" s="1"/>
  <c r="E69" i="1"/>
  <c r="G69" i="1" s="1"/>
  <c r="E70" i="1"/>
  <c r="G70" i="1" s="1"/>
  <c r="E71" i="1"/>
  <c r="G71" i="1" s="1"/>
  <c r="E72" i="1"/>
  <c r="G72" i="1" s="1"/>
  <c r="E73" i="1"/>
  <c r="G73" i="1" s="1"/>
  <c r="E74" i="1"/>
  <c r="G74" i="1" s="1"/>
  <c r="E75" i="1"/>
  <c r="G75" i="1" s="1"/>
  <c r="E76" i="1"/>
  <c r="G76" i="1" s="1"/>
  <c r="E62" i="1"/>
  <c r="G62" i="1" s="1"/>
  <c r="E45" i="1"/>
  <c r="G45" i="1" s="1"/>
  <c r="E41" i="1"/>
  <c r="G41" i="1" s="1"/>
  <c r="E42" i="1"/>
  <c r="G42" i="1" s="1"/>
  <c r="E43" i="1"/>
  <c r="G43" i="1" s="1"/>
  <c r="E44" i="1"/>
  <c r="G44" i="1" s="1"/>
  <c r="E40" i="1"/>
  <c r="G40" i="1" s="1"/>
  <c r="E20" i="1"/>
  <c r="G20" i="1" s="1"/>
  <c r="E21" i="1"/>
  <c r="G21" i="1" s="1"/>
  <c r="E22" i="1"/>
  <c r="G22" i="1" s="1"/>
  <c r="E23" i="1"/>
  <c r="G23" i="1" s="1"/>
  <c r="E24" i="1"/>
  <c r="G24" i="1" s="1"/>
  <c r="E25" i="1"/>
  <c r="G25" i="1" s="1"/>
  <c r="E26" i="1"/>
  <c r="G26" i="1" s="1"/>
  <c r="E27" i="1"/>
  <c r="G27" i="1" s="1"/>
  <c r="E28" i="1"/>
  <c r="G28" i="1" s="1"/>
  <c r="E29" i="1"/>
  <c r="G29" i="1" s="1"/>
  <c r="E30" i="1"/>
  <c r="G30" i="1" s="1"/>
  <c r="E31" i="1"/>
  <c r="G31" i="1" s="1"/>
  <c r="E32" i="1"/>
  <c r="G32" i="1" s="1"/>
  <c r="E33" i="1"/>
  <c r="G33" i="1" s="1"/>
  <c r="E34" i="1"/>
  <c r="G34" i="1" s="1"/>
  <c r="E19" i="1"/>
  <c r="G19" i="1" s="1"/>
  <c r="E17" i="1"/>
  <c r="G17" i="1" s="1"/>
  <c r="G16" i="1" s="1"/>
  <c r="E38" i="1"/>
  <c r="G38" i="1" s="1"/>
  <c r="E37" i="1"/>
  <c r="G37" i="1" s="1"/>
  <c r="E36" i="1"/>
  <c r="G36" i="1" s="1"/>
  <c r="E10" i="1"/>
  <c r="G10" i="1" s="1"/>
  <c r="E11" i="1"/>
  <c r="G11" i="1" s="1"/>
  <c r="E12" i="1"/>
  <c r="G12" i="1" s="1"/>
  <c r="E9" i="1"/>
  <c r="G9" i="1" s="1"/>
  <c r="G14" i="1"/>
  <c r="G14" i="3" l="1"/>
  <c r="F15" i="3"/>
  <c r="F16" i="3" s="1"/>
  <c r="G16" i="3" s="1"/>
  <c r="G61" i="1"/>
  <c r="G39" i="1"/>
  <c r="G18" i="1"/>
  <c r="G35" i="1"/>
  <c r="G8" i="1"/>
  <c r="G15" i="3" l="1"/>
  <c r="G110" i="1"/>
  <c r="B8" i="6" s="1"/>
  <c r="B7" i="6" s="1"/>
  <c r="G7" i="3" l="1"/>
  <c r="F23" i="3"/>
  <c r="G23" i="3" s="1"/>
  <c r="G22" i="3" s="1"/>
  <c r="G26" i="3" l="1"/>
  <c r="B11" i="6" s="1"/>
  <c r="B10" i="6" s="1"/>
  <c r="B12" i="6" s="1"/>
</calcChain>
</file>

<file path=xl/sharedStrings.xml><?xml version="1.0" encoding="utf-8"?>
<sst xmlns="http://schemas.openxmlformats.org/spreadsheetml/2006/main" count="138" uniqueCount="119">
  <si>
    <t>КОНСУМАТОРИ</t>
  </si>
  <si>
    <t>Фасадно осветление Априловска Гимназия</t>
  </si>
  <si>
    <t>Осветление</t>
  </si>
  <si>
    <t>Осветление паметник Коня и тревни площи около него</t>
  </si>
  <si>
    <t>Указателни стрелки кръгово Технополис</t>
  </si>
  <si>
    <t>ТП Васил Левски междублоково пространство ул.Ивайло</t>
  </si>
  <si>
    <t>Указателни стрелки кръгово Лидъл</t>
  </si>
  <si>
    <t>Указателни стрелки кръгово Консултативна</t>
  </si>
  <si>
    <t>Указателни стрелки кръгово Шивара</t>
  </si>
  <si>
    <t>Указателни стрелки кръгово Гаров площад</t>
  </si>
  <si>
    <t>Половна система тревни площи паметник Коня</t>
  </si>
  <si>
    <t>Информационни табла градски транспорт</t>
  </si>
  <si>
    <t>Поливни системи</t>
  </si>
  <si>
    <t>Осветление спортно игрище на ул.Видима</t>
  </si>
  <si>
    <t>Допълнителни проекти</t>
  </si>
  <si>
    <t>Осветление двор ДГ Младост</t>
  </si>
  <si>
    <t>Осветление двор ДГ Явор</t>
  </si>
  <si>
    <t>Осветление двор ДГ Дъга</t>
  </si>
  <si>
    <t>Линията от Културния дом до Църквата - ретрофит</t>
  </si>
  <si>
    <t>ул. Градище</t>
  </si>
  <si>
    <t>ул. Винпром</t>
  </si>
  <si>
    <t>бул. Априлов</t>
  </si>
  <si>
    <t>Тролейбуснсо депо</t>
  </si>
  <si>
    <t>Преспа</t>
  </si>
  <si>
    <t xml:space="preserve">ул. Никола Войновски </t>
  </si>
  <si>
    <t xml:space="preserve">ул. Златарска </t>
  </si>
  <si>
    <t>ул. Коста Евтимов</t>
  </si>
  <si>
    <t xml:space="preserve">Столетов </t>
  </si>
  <si>
    <t>Ген. Джеронски</t>
  </si>
  <si>
    <t xml:space="preserve">Нова Махала </t>
  </si>
  <si>
    <t>Хемус</t>
  </si>
  <si>
    <t>кв. Чехлевци</t>
  </si>
  <si>
    <t>ул. Индустриална по проект 17W монтирани 30W</t>
  </si>
  <si>
    <t>Коледна украса</t>
  </si>
  <si>
    <t>Коледни светлинни пана</t>
  </si>
  <si>
    <t>Пешеходни пътеки</t>
  </si>
  <si>
    <t>Допълнително осветление пешеходни пътеки</t>
  </si>
  <si>
    <t>Указателни стрелки кръгово Колелото</t>
  </si>
  <si>
    <t>Осветление паметник Емануил Манолов пред Дом на Културата</t>
  </si>
  <si>
    <t>Отпаднали осветители</t>
  </si>
  <si>
    <t>кв. Любово отпаднали осветители</t>
  </si>
  <si>
    <t>Градинка Дом на книгата</t>
  </si>
  <si>
    <t>Мярка бр.</t>
  </si>
  <si>
    <t>Надлез Поповци</t>
  </si>
  <si>
    <t>ул. Орловска на стълбове с ГИС номера от 2327 до 2346</t>
  </si>
  <si>
    <t>Инфраструктурни проекти не обхванати в доклада за енергийна ефективност на уличното осветление на гр.Габрово</t>
  </si>
  <si>
    <t>Инфраструктурни проекти изпълнени след стартиране на договора за „Внедряване на енергоспестяващи мерки, модернизация и ремонт на уличното осветление на град Габрово чрез договор с гарантиран резултат“</t>
  </si>
  <si>
    <t>Допълнителни консуматори предвидени в проекта</t>
  </si>
  <si>
    <t>ЕСМ1-Подмяна на осветителни тела като част от изграждане на енергоефективни дейности на територията на гр. Габрово</t>
  </si>
  <si>
    <t>Доклад за енергийна ефективност на уличното осветление на гр.Габрово</t>
  </si>
  <si>
    <t>Мониторингов доклад на проект: “Внедряване на енергоспестяващи мерки, модернизация и ремонт на уличното осветление на град Габрово чрез договор с гарантиран резултат”</t>
  </si>
  <si>
    <t>Общо потребение на електроенергия, kWh</t>
  </si>
  <si>
    <t>Годишна работа на Системата (часове)</t>
  </si>
  <si>
    <t>Инсталирана мощност, kW</t>
  </si>
  <si>
    <t>Годишна работа на Системата по договор (часове)</t>
  </si>
  <si>
    <t xml:space="preserve"> </t>
  </si>
  <si>
    <t>ПРИЛОЖЕНИЕ 2</t>
  </si>
  <si>
    <t>Наименование</t>
  </si>
  <si>
    <t>Общо годишно потребление /kWh/</t>
  </si>
  <si>
    <t>Инсталирани нови точки за захранване на осветители спрямо обследване, допълнително заложени осветители в проект с цел удовлетворяване на изискванията, завишена мощност спрямо първоначално предвидената и добавени осветители по искане на Възложителя</t>
  </si>
  <si>
    <t>Обобщена информация за работата на Системата за улично осветление, 
час/годишно</t>
  </si>
  <si>
    <t>Дата и Час на Записа</t>
  </si>
  <si>
    <t>Работни часове</t>
  </si>
  <si>
    <t>Работни минути</t>
  </si>
  <si>
    <t>01.12.2023-31.12.2023</t>
  </si>
  <si>
    <t>Общо</t>
  </si>
  <si>
    <t>Годишни работа, час</t>
  </si>
  <si>
    <t>Обща работа на системата, часа/годишно</t>
  </si>
  <si>
    <t>ПРИЛОЖЕНИЕ 2, т.3</t>
  </si>
  <si>
    <t xml:space="preserve">Допълнителни монтирани осветителни тела съгласно възлагане </t>
  </si>
  <si>
    <t>Премахнати консуматори,  осветители със занижена мощност спрямо първоначално предвидената, участъци отпаднали за по-голям период</t>
  </si>
  <si>
    <t>Участъци, които продължително време са отпаднали от системата за уличното осветление за по-голям период - осреднени стойности</t>
  </si>
  <si>
    <t>Допълнителна годишната работа на Системата (часове)</t>
  </si>
  <si>
    <t>Допълнителна годишна работа на системата спрямо заложеното в договора</t>
  </si>
  <si>
    <t>ПРИЛОЖЕНИЕ 2, т.1</t>
  </si>
  <si>
    <t>ПРИЛОЖЕНИЕ 2, т.2</t>
  </si>
  <si>
    <t>Добавено потребление на консуматори свързани към системата за улично осветление</t>
  </si>
  <si>
    <t>Премахнато потребление на консуматори отпаднали от системата за улично осветление</t>
  </si>
  <si>
    <t>Годишни часове работа</t>
  </si>
  <si>
    <t>Обща инсталирана мощност, kW</t>
  </si>
  <si>
    <t>Обща годишна консумация, kWh</t>
  </si>
  <si>
    <t>Единична мощност,W</t>
  </si>
  <si>
    <t>* Справката не грантира пълен обхват и параметри на всички инсталирани консуматори</t>
  </si>
  <si>
    <t>Потребена мощност за допълнителните часове работа на Сиситемата, kWh</t>
  </si>
  <si>
    <t>Обща консумация, kWh</t>
  </si>
  <si>
    <t>Обобщена информация за добавено и приспаднато годишно потребление на електроенергия , влиящо върху отчитане на постигнатите икономии, което се отразява в базовото (нормализирано) годишно потребление на енергия, в kWh</t>
  </si>
  <si>
    <t>Общо годишно потребление,  което се отразява в базовото (нормализирано) годишно потребление на енергия, в kWh</t>
  </si>
  <si>
    <t>01.05.2023-31.05.2023</t>
  </si>
  <si>
    <t>01.06.2023-30.06.2023</t>
  </si>
  <si>
    <t>01.07.2023-31.07.2023</t>
  </si>
  <si>
    <t>01.08.2023-31.08.2023</t>
  </si>
  <si>
    <t>01.09.2023-30.09.2023</t>
  </si>
  <si>
    <t>01.10.2023-31.10.2023</t>
  </si>
  <si>
    <t>01.11.2023-30.11.2023</t>
  </si>
  <si>
    <t>01.01.2024-31.01.2024</t>
  </si>
  <si>
    <t>01.02.2024-28.02.2024</t>
  </si>
  <si>
    <t>01.03.2024-31.03.2024</t>
  </si>
  <si>
    <t>01.04.2024-30.04.2024</t>
  </si>
  <si>
    <t>ул. Върба</t>
  </si>
  <si>
    <t>ул. Зюмбюл</t>
  </si>
  <si>
    <t>До църква успение Богородично</t>
  </si>
  <si>
    <t>Кръгово Консултативна поликлиника стари осветителни тела 70W, новомонтирани осветителни тела 80W</t>
  </si>
  <si>
    <t>ул. Радецка стари осветителни тела 13W, новомонтирани осветителни тела 24 W</t>
  </si>
  <si>
    <t xml:space="preserve">Фестивал реките на града </t>
  </si>
  <si>
    <t xml:space="preserve">ул. Роса </t>
  </si>
  <si>
    <t xml:space="preserve"> ул.Софроний Врачански стари осветителни тела 35W, новомонтирани осветителни тела 25W</t>
  </si>
  <si>
    <t>Колелото на Беларусия стари осветителни тела 120W нови осветителни тела 80 W</t>
  </si>
  <si>
    <t>Колелото на Беларусия стари осветителни тела 150W нови осветителни тела 110 W</t>
  </si>
  <si>
    <t>ул. Дунав стари осветителни тела 35W нови осветителни тела 25 W</t>
  </si>
  <si>
    <t>Кръгово Консултативна поликлиника стари осветителни тела 140W, новомонтирани осветителни тела 110W</t>
  </si>
  <si>
    <t>Зелена площ ул. Брянска стари осветителни тела 35W, новомонтирани осветителни тела 25W</t>
  </si>
  <si>
    <t>Кръгово Лидъл  стари осветителни тела 120W, новомонтирани осветителни тела 80W</t>
  </si>
  <si>
    <t>Кръгово Лидъл  стари осветителни тела 150W, новомонтирани осветителни тела 110W</t>
  </si>
  <si>
    <t>Гаров площад  стари осветителни тела 120W, новомонтирани осветителни тела 58W</t>
  </si>
  <si>
    <t>Гаров площад  стари осветителни тела 120W, новомонтирани осветителни тела 80W</t>
  </si>
  <si>
    <t>Гаров площад  стари осветителни тела 120W, новомонтирани осветителни тела 25W</t>
  </si>
  <si>
    <t>Осветители със занижена мощност спрямо предварително инсталираните</t>
  </si>
  <si>
    <r>
      <rPr>
        <b/>
        <u/>
        <sz val="11"/>
        <color theme="1"/>
        <rFont val="Calibri"/>
        <family val="2"/>
        <charset val="204"/>
        <scheme val="minor"/>
      </rPr>
      <t>Забележка:</t>
    </r>
    <r>
      <rPr>
        <sz val="11"/>
        <color theme="1"/>
        <rFont val="Calibri"/>
        <family val="2"/>
        <charset val="204"/>
        <scheme val="minor"/>
      </rPr>
      <t xml:space="preserve"> За участъци които продължително време са отпаднали от системата за улично осветление се приемат такива участъци с поредица от осветителни тела с обща мощност над 70W, но не по-малко от 5 поредни осветителни тела отпаднали за повече от 90 последователни работни часа.</t>
    </r>
  </si>
  <si>
    <t xml:space="preserve"> ул.Софроний Врачански стари осветителни тела 70W, новомонтирани осветителни тела 58W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</si>
</sst>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</font>
    <font>
      <b/>
      <sz val="1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3" fillId="0" borderId="0"/>
  </cellStyleXfs>
  <cellXfs count="144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2" fontId="0" fillId="0" borderId="0" xfId="0" applyNumberFormat="1"/>
    <xf numFmtId="0" fontId="2" fillId="0" borderId="1" xfId="0" applyFont="1" applyBorder="1" applyAlignment="1">
      <alignment wrapText="1"/>
    </xf>
    <xf numFmtId="1" fontId="2" fillId="4" borderId="1" xfId="0" applyNumberFormat="1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4" borderId="1" xfId="0" applyFont="1" applyFill="1" applyBorder="1" applyAlignment="1">
      <alignment horizontal="right" wrapText="1"/>
    </xf>
    <xf numFmtId="4" fontId="4" fillId="6" borderId="0" xfId="0" applyNumberFormat="1" applyFont="1" applyFill="1" applyAlignment="1">
      <alignment wrapText="1"/>
    </xf>
    <xf numFmtId="0" fontId="5" fillId="0" borderId="0" xfId="0" applyFont="1" applyAlignment="1">
      <alignment vertical="top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2" fontId="0" fillId="7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22" fontId="0" fillId="0" borderId="1" xfId="0" applyNumberForma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4" fillId="5" borderId="0" xfId="0" applyFont="1" applyFill="1"/>
    <xf numFmtId="4" fontId="4" fillId="5" borderId="0" xfId="0" applyNumberFormat="1" applyFont="1" applyFill="1" applyAlignment="1">
      <alignment horizontal="right" wrapText="1"/>
    </xf>
    <xf numFmtId="4" fontId="9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4" fillId="0" borderId="0" xfId="0" applyNumberFormat="1" applyFont="1" applyAlignment="1">
      <alignment wrapText="1"/>
    </xf>
    <xf numFmtId="0" fontId="10" fillId="4" borderId="0" xfId="0" applyFont="1" applyFill="1" applyAlignment="1">
      <alignment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" fillId="8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center" wrapText="1"/>
    </xf>
    <xf numFmtId="4" fontId="1" fillId="3" borderId="1" xfId="0" applyNumberFormat="1" applyFont="1" applyFill="1" applyBorder="1" applyAlignment="1">
      <alignment vertical="center" wrapText="1"/>
    </xf>
    <xf numFmtId="4" fontId="1" fillId="4" borderId="1" xfId="0" applyNumberFormat="1" applyFont="1" applyFill="1" applyBorder="1" applyAlignment="1">
      <alignment horizontal="right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3" borderId="1" xfId="0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vertical="center"/>
    </xf>
    <xf numFmtId="0" fontId="2" fillId="0" borderId="7" xfId="0" applyFont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horizontal="righ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right" vertical="center" wrapText="1"/>
    </xf>
    <xf numFmtId="4" fontId="0" fillId="4" borderId="1" xfId="0" applyNumberForma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right" wrapText="1"/>
    </xf>
    <xf numFmtId="2" fontId="2" fillId="4" borderId="1" xfId="0" applyNumberFormat="1" applyFont="1" applyFill="1" applyBorder="1" applyAlignment="1">
      <alignment horizontal="right" wrapText="1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2" fontId="2" fillId="0" borderId="1" xfId="0" applyNumberFormat="1" applyFont="1" applyBorder="1"/>
    <xf numFmtId="1" fontId="2" fillId="4" borderId="1" xfId="0" applyNumberFormat="1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vertical="center" wrapText="1"/>
    </xf>
    <xf numFmtId="4" fontId="4" fillId="4" borderId="0" xfId="0" applyNumberFormat="1" applyFont="1" applyFill="1" applyAlignment="1">
      <alignment wrapText="1"/>
    </xf>
    <xf numFmtId="0" fontId="5" fillId="4" borderId="0" xfId="0" applyFont="1" applyFill="1" applyAlignment="1">
      <alignment vertical="top" wrapText="1"/>
    </xf>
    <xf numFmtId="0" fontId="1" fillId="4" borderId="9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right" vertical="center" wrapText="1"/>
    </xf>
    <xf numFmtId="0" fontId="1" fillId="4" borderId="0" xfId="0" applyFont="1" applyFill="1" applyAlignment="1">
      <alignment horizontal="center" vertical="center" wrapText="1"/>
    </xf>
    <xf numFmtId="0" fontId="0" fillId="4" borderId="0" xfId="0" applyFill="1"/>
    <xf numFmtId="0" fontId="0" fillId="4" borderId="0" xfId="0" applyFill="1" applyAlignment="1">
      <alignment horizontal="left"/>
    </xf>
    <xf numFmtId="2" fontId="0" fillId="4" borderId="1" xfId="0" applyNumberFormat="1" applyFill="1" applyBorder="1" applyAlignment="1">
      <alignment horizontal="right" vertical="center" wrapText="1"/>
    </xf>
    <xf numFmtId="0" fontId="0" fillId="4" borderId="1" xfId="0" applyFill="1" applyBorder="1" applyAlignment="1">
      <alignment horizontal="left" vertical="center" wrapText="1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left" wrapText="1"/>
    </xf>
    <xf numFmtId="0" fontId="0" fillId="4" borderId="1" xfId="0" applyFill="1" applyBorder="1" applyAlignment="1">
      <alignment vertical="center"/>
    </xf>
    <xf numFmtId="4" fontId="0" fillId="4" borderId="1" xfId="0" applyNumberFormat="1" applyFill="1" applyBorder="1" applyAlignment="1">
      <alignment horizontal="right" vertical="center"/>
    </xf>
    <xf numFmtId="0" fontId="0" fillId="4" borderId="0" xfId="0" applyFill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0" applyNumberFormat="1"/>
    <xf numFmtId="0" fontId="0" fillId="4" borderId="0" xfId="0" applyFill="1" applyAlignment="1">
      <alignment wrapText="1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right" vertical="center" wrapText="1"/>
    </xf>
    <xf numFmtId="4" fontId="0" fillId="0" borderId="1" xfId="0" applyNumberFormat="1" applyBorder="1" applyAlignment="1">
      <alignment horizontal="right" vertical="center" wrapText="1"/>
    </xf>
    <xf numFmtId="0" fontId="0" fillId="0" borderId="0" xfId="0" applyAlignment="1">
      <alignment wrapText="1"/>
    </xf>
    <xf numFmtId="1" fontId="0" fillId="4" borderId="1" xfId="0" applyNumberFormat="1" applyFill="1" applyBorder="1" applyAlignment="1">
      <alignment horizontal="center" vertical="center" wrapText="1"/>
    </xf>
    <xf numFmtId="1" fontId="0" fillId="4" borderId="1" xfId="0" applyNumberFormat="1" applyFill="1" applyBorder="1" applyAlignment="1">
      <alignment vertical="center" wrapText="1"/>
    </xf>
    <xf numFmtId="2" fontId="0" fillId="4" borderId="1" xfId="0" applyNumberFormat="1" applyFill="1" applyBorder="1" applyAlignment="1">
      <alignment vertical="center" wrapText="1"/>
    </xf>
    <xf numFmtId="4" fontId="0" fillId="4" borderId="1" xfId="0" applyNumberFormat="1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0" fillId="0" borderId="1" xfId="0" applyBorder="1" applyAlignment="1">
      <alignment wrapText="1"/>
    </xf>
    <xf numFmtId="0" fontId="0" fillId="4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/>
    <xf numFmtId="2" fontId="0" fillId="0" borderId="1" xfId="0" applyNumberFormat="1" applyBorder="1"/>
    <xf numFmtId="4" fontId="0" fillId="0" borderId="1" xfId="0" applyNumberFormat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0" fillId="0" borderId="1" xfId="0" applyBorder="1" applyAlignment="1">
      <alignment horizontal="right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left" wrapText="1"/>
    </xf>
    <xf numFmtId="0" fontId="0" fillId="4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right" wrapText="1"/>
    </xf>
    <xf numFmtId="2" fontId="0" fillId="4" borderId="1" xfId="0" applyNumberFormat="1" applyFill="1" applyBorder="1" applyAlignment="1">
      <alignment horizontal="right" wrapText="1"/>
    </xf>
    <xf numFmtId="0" fontId="0" fillId="0" borderId="0" xfId="0" applyAlignment="1">
      <alignment vertical="center"/>
    </xf>
    <xf numFmtId="0" fontId="0" fillId="4" borderId="0" xfId="0" applyFill="1" applyAlignment="1">
      <alignment vertical="center"/>
    </xf>
    <xf numFmtId="0" fontId="0" fillId="0" borderId="7" xfId="0" applyBorder="1" applyAlignment="1">
      <alignment horizontal="left" vertical="center" wrapText="1"/>
    </xf>
    <xf numFmtId="14" fontId="0" fillId="0" borderId="0" xfId="0" applyNumberFormat="1"/>
    <xf numFmtId="4" fontId="0" fillId="4" borderId="1" xfId="0" applyNumberFormat="1" applyFill="1" applyBorder="1" applyAlignment="1">
      <alignment horizontal="right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right" wrapText="1"/>
    </xf>
    <xf numFmtId="0" fontId="12" fillId="4" borderId="0" xfId="0" applyFont="1" applyFill="1"/>
    <xf numFmtId="0" fontId="2" fillId="0" borderId="0" xfId="0" applyFont="1"/>
    <xf numFmtId="2" fontId="2" fillId="4" borderId="1" xfId="0" applyNumberFormat="1" applyFont="1" applyFill="1" applyBorder="1" applyAlignment="1">
      <alignment horizontal="right" vertical="center" wrapText="1"/>
    </xf>
    <xf numFmtId="4" fontId="2" fillId="4" borderId="1" xfId="0" applyNumberFormat="1" applyFont="1" applyFill="1" applyBorder="1" applyAlignment="1">
      <alignment horizontal="right" vertical="center" wrapText="1"/>
    </xf>
    <xf numFmtId="0" fontId="2" fillId="4" borderId="0" xfId="0" applyFont="1" applyFill="1"/>
    <xf numFmtId="14" fontId="2" fillId="4" borderId="0" xfId="0" applyNumberFormat="1" applyFont="1" applyFill="1"/>
    <xf numFmtId="0" fontId="5" fillId="0" borderId="0" xfId="0" applyFont="1" applyAlignment="1">
      <alignment horizontal="center" vertical="top" wrapText="1"/>
    </xf>
    <xf numFmtId="0" fontId="8" fillId="4" borderId="0" xfId="0" applyFont="1" applyFill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0" fillId="0" borderId="8" xfId="0" applyFont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horizontal="left" vertical="center" wrapText="1"/>
    </xf>
    <xf numFmtId="4" fontId="4" fillId="5" borderId="0" xfId="0" applyNumberFormat="1" applyFont="1" applyFill="1" applyAlignment="1">
      <alignment horizontal="right" wrapText="1"/>
    </xf>
    <xf numFmtId="0" fontId="10" fillId="4" borderId="0" xfId="0" applyFont="1" applyFill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center" wrapText="1"/>
    </xf>
    <xf numFmtId="0" fontId="1" fillId="2" borderId="1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left" vertical="center" wrapText="1"/>
    </xf>
    <xf numFmtId="0" fontId="0" fillId="4" borderId="6" xfId="0" applyFill="1" applyBorder="1" applyAlignment="1">
      <alignment horizontal="left" vertical="center" wrapText="1"/>
    </xf>
    <xf numFmtId="0" fontId="0" fillId="4" borderId="7" xfId="0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4" borderId="0" xfId="0" applyFill="1" applyAlignment="1">
      <alignment horizontal="left" wrapText="1"/>
    </xf>
    <xf numFmtId="0" fontId="0" fillId="0" borderId="0" xfId="0" applyAlignment="1">
      <alignment horizontal="left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</cellXfs>
  <cellStyles count="2">
    <cellStyle name="Normal" xfId="0" builtinId="0"/>
    <cellStyle name="Normal 3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2"/>
  <sheetViews>
    <sheetView workbookViewId="0">
      <selection activeCell="D11" sqref="D11"/>
    </sheetView>
  </sheetViews>
  <sheetFormatPr defaultRowHeight="15" x14ac:dyDescent="0.25"/>
  <cols>
    <col min="1" max="1" width="64.28515625" customWidth="1"/>
    <col min="2" max="2" width="22" customWidth="1"/>
  </cols>
  <sheetData>
    <row r="1" spans="1:2" x14ac:dyDescent="0.25">
      <c r="A1" s="19"/>
      <c r="B1" s="20" t="s">
        <v>56</v>
      </c>
    </row>
    <row r="2" spans="1:2" ht="15" customHeight="1" x14ac:dyDescent="0.25">
      <c r="A2" s="111" t="s">
        <v>50</v>
      </c>
      <c r="B2" s="111"/>
    </row>
    <row r="3" spans="1:2" ht="39.75" customHeight="1" x14ac:dyDescent="0.25">
      <c r="A3" s="111"/>
      <c r="B3" s="111"/>
    </row>
    <row r="4" spans="1:2" ht="15" customHeight="1" x14ac:dyDescent="0.25">
      <c r="A4" s="112" t="s">
        <v>85</v>
      </c>
      <c r="B4" s="112"/>
    </row>
    <row r="5" spans="1:2" ht="53.25" customHeight="1" x14ac:dyDescent="0.25">
      <c r="A5" s="113"/>
      <c r="B5" s="113"/>
    </row>
    <row r="6" spans="1:2" ht="30" x14ac:dyDescent="0.25">
      <c r="A6" s="17" t="s">
        <v>57</v>
      </c>
      <c r="B6" s="21" t="s">
        <v>58</v>
      </c>
    </row>
    <row r="7" spans="1:2" ht="30" x14ac:dyDescent="0.25">
      <c r="A7" s="42" t="s">
        <v>76</v>
      </c>
      <c r="B7" s="26">
        <f>B8+B9</f>
        <v>321047.32179074001</v>
      </c>
    </row>
    <row r="8" spans="1:2" ht="75" x14ac:dyDescent="0.25">
      <c r="A8" s="22" t="s">
        <v>59</v>
      </c>
      <c r="B8" s="18">
        <f>'Добавени консуматори'!G110</f>
        <v>316679.39801666659</v>
      </c>
    </row>
    <row r="9" spans="1:2" ht="30" x14ac:dyDescent="0.25">
      <c r="A9" s="22" t="s">
        <v>73</v>
      </c>
      <c r="B9" s="18">
        <f>'Допълнителни часове работа '!C11</f>
        <v>4367.923774073407</v>
      </c>
    </row>
    <row r="10" spans="1:2" ht="30" x14ac:dyDescent="0.25">
      <c r="A10" s="42" t="s">
        <v>77</v>
      </c>
      <c r="B10" s="26">
        <f>B11</f>
        <v>-21614.451619773332</v>
      </c>
    </row>
    <row r="11" spans="1:2" ht="45" x14ac:dyDescent="0.25">
      <c r="A11" s="22" t="s">
        <v>70</v>
      </c>
      <c r="B11" s="18">
        <f>-'Премахнати консуматори'!G26</f>
        <v>-21614.451619773332</v>
      </c>
    </row>
    <row r="12" spans="1:2" ht="30" x14ac:dyDescent="0.25">
      <c r="A12" s="23" t="s">
        <v>86</v>
      </c>
      <c r="B12" s="41">
        <f>B7+B10</f>
        <v>299432.87017096666</v>
      </c>
    </row>
  </sheetData>
  <mergeCells count="2">
    <mergeCell ref="A2:B3"/>
    <mergeCell ref="A4:B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0"/>
  <sheetViews>
    <sheetView topLeftCell="A4" workbookViewId="0">
      <selection activeCell="B8" sqref="B8"/>
    </sheetView>
  </sheetViews>
  <sheetFormatPr defaultColWidth="9.140625" defaultRowHeight="15" x14ac:dyDescent="0.25"/>
  <cols>
    <col min="1" max="1" width="4.42578125" customWidth="1"/>
    <col min="2" max="2" width="32.140625" customWidth="1"/>
    <col min="3" max="3" width="19.85546875" customWidth="1"/>
    <col min="4" max="4" width="18.42578125" customWidth="1"/>
  </cols>
  <sheetData>
    <row r="1" spans="1:4" x14ac:dyDescent="0.25">
      <c r="A1" s="19"/>
      <c r="B1" s="19"/>
      <c r="C1" s="19"/>
      <c r="D1" s="20" t="s">
        <v>56</v>
      </c>
    </row>
    <row r="2" spans="1:4" x14ac:dyDescent="0.25">
      <c r="B2" s="114" t="s">
        <v>50</v>
      </c>
      <c r="C2" s="114"/>
      <c r="D2" s="114"/>
    </row>
    <row r="3" spans="1:4" ht="38.25" customHeight="1" x14ac:dyDescent="0.25">
      <c r="B3" s="114"/>
      <c r="C3" s="114"/>
      <c r="D3" s="114"/>
    </row>
    <row r="4" spans="1:4" ht="35.25" customHeight="1" x14ac:dyDescent="0.25">
      <c r="B4" s="115" t="s">
        <v>60</v>
      </c>
      <c r="C4" s="115"/>
      <c r="D4" s="115"/>
    </row>
    <row r="5" spans="1:4" x14ac:dyDescent="0.25">
      <c r="B5" s="17" t="s">
        <v>61</v>
      </c>
      <c r="C5" s="17" t="s">
        <v>62</v>
      </c>
      <c r="D5" s="17" t="s">
        <v>63</v>
      </c>
    </row>
    <row r="6" spans="1:4" x14ac:dyDescent="0.25">
      <c r="B6" s="16" t="s">
        <v>87</v>
      </c>
      <c r="C6" s="2">
        <v>276</v>
      </c>
      <c r="D6" s="2">
        <v>30</v>
      </c>
    </row>
    <row r="7" spans="1:4" x14ac:dyDescent="0.25">
      <c r="B7" s="16" t="s">
        <v>88</v>
      </c>
      <c r="C7" s="2">
        <v>245</v>
      </c>
      <c r="D7" s="2">
        <v>26</v>
      </c>
    </row>
    <row r="8" spans="1:4" x14ac:dyDescent="0.25">
      <c r="B8" s="16" t="s">
        <v>89</v>
      </c>
      <c r="C8" s="2">
        <v>261</v>
      </c>
      <c r="D8" s="2">
        <v>56</v>
      </c>
    </row>
    <row r="9" spans="1:4" x14ac:dyDescent="0.25">
      <c r="B9" s="16" t="s">
        <v>90</v>
      </c>
      <c r="C9" s="2">
        <v>295</v>
      </c>
      <c r="D9" s="2">
        <v>53</v>
      </c>
    </row>
    <row r="10" spans="1:4" x14ac:dyDescent="0.25">
      <c r="B10" s="16" t="s">
        <v>91</v>
      </c>
      <c r="C10" s="2">
        <v>331</v>
      </c>
      <c r="D10" s="2">
        <v>45</v>
      </c>
    </row>
    <row r="11" spans="1:4" x14ac:dyDescent="0.25">
      <c r="B11" s="16" t="s">
        <v>92</v>
      </c>
      <c r="C11" s="2">
        <v>386</v>
      </c>
      <c r="D11" s="2">
        <v>33</v>
      </c>
    </row>
    <row r="12" spans="1:4" x14ac:dyDescent="0.25">
      <c r="B12" s="16" t="s">
        <v>93</v>
      </c>
      <c r="C12" s="2">
        <v>390</v>
      </c>
      <c r="D12" s="2">
        <v>5</v>
      </c>
    </row>
    <row r="13" spans="1:4" x14ac:dyDescent="0.25">
      <c r="B13" s="16" t="s">
        <v>64</v>
      </c>
      <c r="C13" s="2">
        <v>448</v>
      </c>
      <c r="D13" s="2">
        <v>20</v>
      </c>
    </row>
    <row r="14" spans="1:4" x14ac:dyDescent="0.25">
      <c r="B14" s="16" t="s">
        <v>94</v>
      </c>
      <c r="C14" s="2">
        <v>437</v>
      </c>
      <c r="D14" s="2">
        <v>39</v>
      </c>
    </row>
    <row r="15" spans="1:4" x14ac:dyDescent="0.25">
      <c r="B15" s="16" t="s">
        <v>95</v>
      </c>
      <c r="C15" s="2">
        <v>377</v>
      </c>
      <c r="D15" s="2">
        <v>55</v>
      </c>
    </row>
    <row r="16" spans="1:4" x14ac:dyDescent="0.25">
      <c r="B16" s="16" t="s">
        <v>96</v>
      </c>
      <c r="C16" s="2">
        <v>361</v>
      </c>
      <c r="D16" s="2">
        <v>59</v>
      </c>
    </row>
    <row r="17" spans="2:4" x14ac:dyDescent="0.25">
      <c r="B17" s="16" t="s">
        <v>97</v>
      </c>
      <c r="C17" s="2">
        <v>305</v>
      </c>
      <c r="D17" s="2">
        <v>19</v>
      </c>
    </row>
    <row r="18" spans="2:4" x14ac:dyDescent="0.25">
      <c r="B18" s="1" t="s">
        <v>65</v>
      </c>
      <c r="C18" s="2">
        <f>SUM(C6:C17)</f>
        <v>4112</v>
      </c>
      <c r="D18" s="2">
        <f>SUM(D6:D17)</f>
        <v>440</v>
      </c>
    </row>
    <row r="19" spans="2:4" x14ac:dyDescent="0.25">
      <c r="B19" s="16" t="s">
        <v>66</v>
      </c>
      <c r="C19" s="2">
        <f>C18</f>
        <v>4112</v>
      </c>
      <c r="D19" s="15">
        <f>D18/60</f>
        <v>7.333333333333333</v>
      </c>
    </row>
    <row r="20" spans="2:4" ht="30" x14ac:dyDescent="0.25">
      <c r="B20" s="23" t="s">
        <v>67</v>
      </c>
      <c r="C20" s="59">
        <f>C19+D19</f>
        <v>4119.333333333333</v>
      </c>
      <c r="D20" s="17"/>
    </row>
  </sheetData>
  <mergeCells count="2">
    <mergeCell ref="B2:D3"/>
    <mergeCell ref="B4:D4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112"/>
  <sheetViews>
    <sheetView view="pageBreakPreview" topLeftCell="A55" zoomScale="60" zoomScaleNormal="100" workbookViewId="0">
      <selection activeCell="B80" sqref="B80"/>
    </sheetView>
  </sheetViews>
  <sheetFormatPr defaultColWidth="8.85546875" defaultRowHeight="15" x14ac:dyDescent="0.25"/>
  <cols>
    <col min="1" max="1" width="3.85546875" customWidth="1"/>
    <col min="2" max="2" width="59.85546875" style="76" customWidth="1"/>
    <col min="3" max="3" width="9.140625" style="70"/>
    <col min="4" max="4" width="13.5703125" customWidth="1"/>
    <col min="5" max="5" width="14.7109375" customWidth="1"/>
    <col min="6" max="6" width="12.140625" customWidth="1"/>
    <col min="7" max="7" width="17.85546875" style="71" customWidth="1"/>
    <col min="8" max="8" width="26.85546875" customWidth="1"/>
    <col min="9" max="9" width="48" style="61" customWidth="1"/>
    <col min="10" max="35" width="8.85546875" style="61"/>
  </cols>
  <sheetData>
    <row r="1" spans="1:9" ht="15" customHeight="1" x14ac:dyDescent="0.25">
      <c r="A1" s="120" t="s">
        <v>74</v>
      </c>
      <c r="B1" s="120"/>
      <c r="C1" s="120"/>
      <c r="D1" s="120"/>
      <c r="E1" s="120"/>
      <c r="F1" s="120"/>
      <c r="G1" s="120"/>
      <c r="H1" s="24"/>
      <c r="I1" s="56"/>
    </row>
    <row r="2" spans="1:9" ht="15" customHeight="1" x14ac:dyDescent="0.25">
      <c r="B2" s="111" t="s">
        <v>50</v>
      </c>
      <c r="C2" s="111"/>
      <c r="D2" s="111"/>
      <c r="E2" s="111"/>
      <c r="F2" s="111"/>
      <c r="G2" s="111"/>
      <c r="H2" s="11"/>
      <c r="I2" s="57"/>
    </row>
    <row r="3" spans="1:9" x14ac:dyDescent="0.25">
      <c r="A3" s="11"/>
      <c r="B3" s="111"/>
      <c r="C3" s="111"/>
      <c r="D3" s="111"/>
      <c r="E3" s="111"/>
      <c r="F3" s="111"/>
      <c r="G3" s="111"/>
      <c r="H3" s="11"/>
      <c r="I3" s="57"/>
    </row>
    <row r="4" spans="1:9" ht="15" customHeight="1" x14ac:dyDescent="0.25">
      <c r="B4" s="121" t="s">
        <v>59</v>
      </c>
      <c r="C4" s="121"/>
      <c r="D4" s="121"/>
      <c r="E4" s="121"/>
      <c r="F4" s="121"/>
      <c r="G4" s="121"/>
      <c r="H4" s="25"/>
      <c r="I4" s="25"/>
    </row>
    <row r="5" spans="1:9" ht="38.25" customHeight="1" x14ac:dyDescent="0.25">
      <c r="A5" s="25"/>
      <c r="B5" s="121"/>
      <c r="C5" s="121"/>
      <c r="D5" s="121"/>
      <c r="E5" s="121"/>
      <c r="F5" s="121"/>
      <c r="G5" s="121"/>
      <c r="H5" s="25"/>
      <c r="I5" s="25"/>
    </row>
    <row r="7" spans="1:9" ht="45" x14ac:dyDescent="0.25">
      <c r="B7" s="3" t="s">
        <v>0</v>
      </c>
      <c r="C7" s="3" t="s">
        <v>42</v>
      </c>
      <c r="D7" s="3" t="s">
        <v>81</v>
      </c>
      <c r="E7" s="3" t="s">
        <v>79</v>
      </c>
      <c r="F7" s="3" t="s">
        <v>78</v>
      </c>
      <c r="G7" s="28" t="s">
        <v>80</v>
      </c>
      <c r="I7" s="58"/>
    </row>
    <row r="8" spans="1:9" ht="15" customHeight="1" x14ac:dyDescent="0.25">
      <c r="B8" s="116" t="s">
        <v>33</v>
      </c>
      <c r="C8" s="116"/>
      <c r="D8" s="116"/>
      <c r="E8" s="116"/>
      <c r="F8" s="116"/>
      <c r="G8" s="29">
        <f>SUM(G9:G12)</f>
        <v>2176.1898000000001</v>
      </c>
    </row>
    <row r="9" spans="1:9" x14ac:dyDescent="0.25">
      <c r="B9" s="122" t="s">
        <v>34</v>
      </c>
      <c r="C9" s="43">
        <v>123</v>
      </c>
      <c r="D9" s="44">
        <v>15</v>
      </c>
      <c r="E9" s="44">
        <f>C9*D9</f>
        <v>1845</v>
      </c>
      <c r="F9" s="44">
        <v>884.63</v>
      </c>
      <c r="G9" s="45">
        <f>(E9*F9)/1000</f>
        <v>1632.1423500000001</v>
      </c>
      <c r="I9" s="72"/>
    </row>
    <row r="10" spans="1:9" x14ac:dyDescent="0.25">
      <c r="B10" s="123"/>
      <c r="C10" s="43">
        <v>1</v>
      </c>
      <c r="D10" s="44">
        <v>150</v>
      </c>
      <c r="E10" s="44">
        <f t="shared" ref="E10:E12" si="0">C10*D10</f>
        <v>150</v>
      </c>
      <c r="F10" s="44">
        <f>F9</f>
        <v>884.63</v>
      </c>
      <c r="G10" s="45">
        <f t="shared" ref="G10:G13" si="1">(E10*F10)/1000</f>
        <v>132.69450000000001</v>
      </c>
    </row>
    <row r="11" spans="1:9" x14ac:dyDescent="0.25">
      <c r="B11" s="123"/>
      <c r="C11" s="43">
        <v>1</v>
      </c>
      <c r="D11" s="44">
        <v>45</v>
      </c>
      <c r="E11" s="44">
        <f t="shared" si="0"/>
        <v>45</v>
      </c>
      <c r="F11" s="44">
        <f>F10</f>
        <v>884.63</v>
      </c>
      <c r="G11" s="45">
        <f t="shared" si="1"/>
        <v>39.808349999999997</v>
      </c>
    </row>
    <row r="12" spans="1:9" ht="15" customHeight="1" x14ac:dyDescent="0.25">
      <c r="B12" s="123"/>
      <c r="C12" s="43">
        <v>12</v>
      </c>
      <c r="D12" s="44">
        <v>35</v>
      </c>
      <c r="E12" s="44">
        <f t="shared" si="0"/>
        <v>420</v>
      </c>
      <c r="F12" s="44">
        <f>F11</f>
        <v>884.63</v>
      </c>
      <c r="G12" s="45">
        <f t="shared" si="1"/>
        <v>371.5446</v>
      </c>
    </row>
    <row r="13" spans="1:9" x14ac:dyDescent="0.25">
      <c r="B13" s="124"/>
      <c r="C13" s="46">
        <v>25</v>
      </c>
      <c r="D13" s="2">
        <v>10</v>
      </c>
      <c r="E13" s="2">
        <f>C13*D13</f>
        <v>250</v>
      </c>
      <c r="F13" s="44">
        <f>F12</f>
        <v>884.63</v>
      </c>
      <c r="G13" s="45">
        <f t="shared" si="1"/>
        <v>221.1575</v>
      </c>
      <c r="I13" s="72"/>
    </row>
    <row r="14" spans="1:9" ht="30" customHeight="1" x14ac:dyDescent="0.25">
      <c r="B14" s="125" t="s">
        <v>11</v>
      </c>
      <c r="C14" s="125"/>
      <c r="D14" s="125"/>
      <c r="E14" s="125"/>
      <c r="F14" s="125"/>
      <c r="G14" s="29">
        <f>SUM(G15)</f>
        <v>131400</v>
      </c>
    </row>
    <row r="15" spans="1:9" x14ac:dyDescent="0.25">
      <c r="B15" s="64" t="s">
        <v>11</v>
      </c>
      <c r="C15" s="27">
        <v>75</v>
      </c>
      <c r="E15" s="44">
        <v>1752</v>
      </c>
      <c r="F15" s="44"/>
      <c r="G15" s="45">
        <f>C15*E15</f>
        <v>131400</v>
      </c>
    </row>
    <row r="16" spans="1:9" x14ac:dyDescent="0.25">
      <c r="B16" s="116" t="s">
        <v>12</v>
      </c>
      <c r="C16" s="116"/>
      <c r="D16" s="116"/>
      <c r="E16" s="116"/>
      <c r="F16" s="116"/>
      <c r="G16" s="29">
        <f>SUM(G17)</f>
        <v>12.48</v>
      </c>
    </row>
    <row r="17" spans="2:9" x14ac:dyDescent="0.25">
      <c r="B17" s="1" t="s">
        <v>10</v>
      </c>
      <c r="C17" s="73">
        <v>1</v>
      </c>
      <c r="D17" s="74">
        <v>40</v>
      </c>
      <c r="E17" s="74">
        <f>C17*D17</f>
        <v>40</v>
      </c>
      <c r="F17" s="74">
        <v>312</v>
      </c>
      <c r="G17" s="75">
        <f>(E17*F17)/1000</f>
        <v>12.48</v>
      </c>
      <c r="H17" s="76"/>
      <c r="I17" s="72"/>
    </row>
    <row r="18" spans="2:9" x14ac:dyDescent="0.25">
      <c r="B18" s="116" t="s">
        <v>2</v>
      </c>
      <c r="C18" s="116"/>
      <c r="D18" s="116"/>
      <c r="E18" s="116"/>
      <c r="F18" s="116"/>
      <c r="G18" s="29">
        <f>SUM(G19:G34)</f>
        <v>22241.832266666661</v>
      </c>
      <c r="H18" s="4"/>
    </row>
    <row r="19" spans="2:9" ht="16.5" customHeight="1" x14ac:dyDescent="0.25">
      <c r="B19" s="117" t="s">
        <v>3</v>
      </c>
      <c r="C19" s="77">
        <v>4</v>
      </c>
      <c r="D19" s="78">
        <v>140</v>
      </c>
      <c r="E19" s="78">
        <f>C19*D19</f>
        <v>560</v>
      </c>
      <c r="F19" s="79">
        <f>'Часове работа на системата'!C20</f>
        <v>4119.333333333333</v>
      </c>
      <c r="G19" s="80">
        <f>(E19*F19)/1000</f>
        <v>2306.8266666666664</v>
      </c>
    </row>
    <row r="20" spans="2:9" x14ac:dyDescent="0.25">
      <c r="B20" s="117"/>
      <c r="C20" s="43">
        <v>83</v>
      </c>
      <c r="D20" s="81">
        <v>12</v>
      </c>
      <c r="E20" s="78">
        <f t="shared" ref="E20:E34" si="2">C20*D20</f>
        <v>996</v>
      </c>
      <c r="F20" s="79">
        <f>F19</f>
        <v>4119.333333333333</v>
      </c>
      <c r="G20" s="80">
        <f>(E20*F20)/1000</f>
        <v>4102.8559999999998</v>
      </c>
    </row>
    <row r="21" spans="2:9" x14ac:dyDescent="0.25">
      <c r="B21" s="5" t="s">
        <v>1</v>
      </c>
      <c r="C21" s="54">
        <v>52</v>
      </c>
      <c r="D21" s="6">
        <v>10</v>
      </c>
      <c r="E21" s="6">
        <f t="shared" si="2"/>
        <v>520</v>
      </c>
      <c r="F21" s="55">
        <v>3163.78</v>
      </c>
      <c r="G21" s="30">
        <f>(E21*F21)/1000</f>
        <v>1645.1656</v>
      </c>
      <c r="I21" s="72"/>
    </row>
    <row r="22" spans="2:9" x14ac:dyDescent="0.25">
      <c r="B22" s="118" t="s">
        <v>13</v>
      </c>
      <c r="C22" s="77">
        <v>2</v>
      </c>
      <c r="D22" s="78">
        <v>30</v>
      </c>
      <c r="E22" s="78">
        <f t="shared" si="2"/>
        <v>60</v>
      </c>
      <c r="F22" s="79">
        <f>F20</f>
        <v>4119.333333333333</v>
      </c>
      <c r="G22" s="80">
        <f>(E22*F22)/1000</f>
        <v>247.15999999999997</v>
      </c>
    </row>
    <row r="23" spans="2:9" x14ac:dyDescent="0.25">
      <c r="B23" s="118"/>
      <c r="C23" s="43">
        <v>8</v>
      </c>
      <c r="D23" s="81">
        <v>100</v>
      </c>
      <c r="E23" s="78">
        <f t="shared" si="2"/>
        <v>800</v>
      </c>
      <c r="F23" s="79">
        <f t="shared" ref="F23:F34" si="3">F22</f>
        <v>4119.333333333333</v>
      </c>
      <c r="G23" s="80">
        <f t="shared" ref="G23" si="4">(E23*F23)/1000</f>
        <v>3295.4666666666667</v>
      </c>
    </row>
    <row r="24" spans="2:9" x14ac:dyDescent="0.25">
      <c r="B24" s="82" t="s">
        <v>37</v>
      </c>
      <c r="C24" s="43">
        <v>16</v>
      </c>
      <c r="D24" s="81">
        <v>1.5</v>
      </c>
      <c r="E24" s="78">
        <f t="shared" si="2"/>
        <v>24</v>
      </c>
      <c r="F24" s="79">
        <f t="shared" si="3"/>
        <v>4119.333333333333</v>
      </c>
      <c r="G24" s="80">
        <f t="shared" ref="G24:G34" si="5">(E24*F24)/1000</f>
        <v>98.864000000000004</v>
      </c>
    </row>
    <row r="25" spans="2:9" x14ac:dyDescent="0.25">
      <c r="B25" s="1" t="s">
        <v>15</v>
      </c>
      <c r="C25" s="43">
        <v>16</v>
      </c>
      <c r="D25" s="81">
        <v>30</v>
      </c>
      <c r="E25" s="78">
        <f t="shared" si="2"/>
        <v>480</v>
      </c>
      <c r="F25" s="79">
        <f t="shared" si="3"/>
        <v>4119.333333333333</v>
      </c>
      <c r="G25" s="80">
        <f t="shared" si="5"/>
        <v>1977.2799999999997</v>
      </c>
    </row>
    <row r="26" spans="2:9" x14ac:dyDescent="0.25">
      <c r="B26" s="82" t="s">
        <v>4</v>
      </c>
      <c r="C26" s="43">
        <v>16</v>
      </c>
      <c r="D26" s="81">
        <v>1.5</v>
      </c>
      <c r="E26" s="78">
        <f t="shared" si="2"/>
        <v>24</v>
      </c>
      <c r="F26" s="79">
        <f t="shared" si="3"/>
        <v>4119.333333333333</v>
      </c>
      <c r="G26" s="80">
        <f t="shared" si="5"/>
        <v>98.864000000000004</v>
      </c>
    </row>
    <row r="27" spans="2:9" x14ac:dyDescent="0.25">
      <c r="B27" s="1" t="s">
        <v>5</v>
      </c>
      <c r="C27" s="83">
        <v>4</v>
      </c>
      <c r="D27" s="67">
        <v>11</v>
      </c>
      <c r="E27" s="78">
        <f t="shared" si="2"/>
        <v>44</v>
      </c>
      <c r="F27" s="79">
        <f t="shared" si="3"/>
        <v>4119.333333333333</v>
      </c>
      <c r="G27" s="80">
        <f t="shared" si="5"/>
        <v>181.25066666666666</v>
      </c>
    </row>
    <row r="28" spans="2:9" x14ac:dyDescent="0.25">
      <c r="B28" s="82" t="s">
        <v>6</v>
      </c>
      <c r="C28" s="43">
        <v>16</v>
      </c>
      <c r="D28" s="81">
        <v>1.5</v>
      </c>
      <c r="E28" s="78">
        <f t="shared" si="2"/>
        <v>24</v>
      </c>
      <c r="F28" s="79">
        <f t="shared" si="3"/>
        <v>4119.333333333333</v>
      </c>
      <c r="G28" s="80">
        <f t="shared" si="5"/>
        <v>98.864000000000004</v>
      </c>
    </row>
    <row r="29" spans="2:9" x14ac:dyDescent="0.25">
      <c r="B29" s="82" t="s">
        <v>7</v>
      </c>
      <c r="C29" s="43">
        <v>32</v>
      </c>
      <c r="D29" s="81">
        <v>1.5</v>
      </c>
      <c r="E29" s="78">
        <f t="shared" si="2"/>
        <v>48</v>
      </c>
      <c r="F29" s="79">
        <f t="shared" si="3"/>
        <v>4119.333333333333</v>
      </c>
      <c r="G29" s="80">
        <f t="shared" si="5"/>
        <v>197.72800000000001</v>
      </c>
    </row>
    <row r="30" spans="2:9" ht="30" x14ac:dyDescent="0.25">
      <c r="B30" s="8" t="s">
        <v>38</v>
      </c>
      <c r="C30" s="27">
        <v>4</v>
      </c>
      <c r="D30" s="7">
        <v>200</v>
      </c>
      <c r="E30" s="6">
        <f t="shared" si="2"/>
        <v>800</v>
      </c>
      <c r="F30" s="79">
        <f t="shared" si="3"/>
        <v>4119.333333333333</v>
      </c>
      <c r="G30" s="30">
        <f t="shared" si="5"/>
        <v>3295.4666666666667</v>
      </c>
    </row>
    <row r="31" spans="2:9" x14ac:dyDescent="0.25">
      <c r="B31" s="82" t="s">
        <v>16</v>
      </c>
      <c r="C31" s="43">
        <v>15</v>
      </c>
      <c r="D31" s="81">
        <v>40</v>
      </c>
      <c r="E31" s="78">
        <f t="shared" si="2"/>
        <v>600</v>
      </c>
      <c r="F31" s="79">
        <f t="shared" si="3"/>
        <v>4119.333333333333</v>
      </c>
      <c r="G31" s="80">
        <f t="shared" si="5"/>
        <v>2471.6</v>
      </c>
    </row>
    <row r="32" spans="2:9" x14ac:dyDescent="0.25">
      <c r="B32" s="82" t="s">
        <v>8</v>
      </c>
      <c r="C32" s="43">
        <v>16</v>
      </c>
      <c r="D32" s="81">
        <v>1.5</v>
      </c>
      <c r="E32" s="78">
        <f t="shared" si="2"/>
        <v>24</v>
      </c>
      <c r="F32" s="79">
        <f t="shared" si="3"/>
        <v>4119.333333333333</v>
      </c>
      <c r="G32" s="80">
        <f t="shared" si="5"/>
        <v>98.864000000000004</v>
      </c>
    </row>
    <row r="33" spans="2:7" x14ac:dyDescent="0.25">
      <c r="B33" s="82" t="s">
        <v>17</v>
      </c>
      <c r="C33" s="43">
        <v>12</v>
      </c>
      <c r="D33" s="81">
        <v>40</v>
      </c>
      <c r="E33" s="78">
        <f t="shared" si="2"/>
        <v>480</v>
      </c>
      <c r="F33" s="79">
        <f t="shared" si="3"/>
        <v>4119.333333333333</v>
      </c>
      <c r="G33" s="80">
        <f t="shared" si="5"/>
        <v>1977.2799999999997</v>
      </c>
    </row>
    <row r="34" spans="2:7" x14ac:dyDescent="0.25">
      <c r="B34" s="5" t="s">
        <v>9</v>
      </c>
      <c r="C34" s="43">
        <v>24</v>
      </c>
      <c r="D34" s="81">
        <v>1.5</v>
      </c>
      <c r="E34" s="78">
        <f t="shared" si="2"/>
        <v>36</v>
      </c>
      <c r="F34" s="79">
        <f t="shared" si="3"/>
        <v>4119.333333333333</v>
      </c>
      <c r="G34" s="80">
        <f t="shared" si="5"/>
        <v>148.29599999999999</v>
      </c>
    </row>
    <row r="35" spans="2:7" x14ac:dyDescent="0.25">
      <c r="B35" s="116" t="s">
        <v>35</v>
      </c>
      <c r="C35" s="116"/>
      <c r="D35" s="116"/>
      <c r="E35" s="116"/>
      <c r="F35" s="116"/>
      <c r="G35" s="29">
        <f>SUM(G36:G38)</f>
        <v>20267.119999999995</v>
      </c>
    </row>
    <row r="36" spans="2:7" x14ac:dyDescent="0.25">
      <c r="B36" s="119" t="s">
        <v>36</v>
      </c>
      <c r="C36" s="43">
        <v>45</v>
      </c>
      <c r="D36" s="81">
        <v>80</v>
      </c>
      <c r="E36" s="81">
        <f>C36*D36</f>
        <v>3600</v>
      </c>
      <c r="F36" s="79">
        <f>F34</f>
        <v>4119.333333333333</v>
      </c>
      <c r="G36" s="80">
        <f>(E36*F36)/1000</f>
        <v>14829.599999999999</v>
      </c>
    </row>
    <row r="37" spans="2:7" x14ac:dyDescent="0.25">
      <c r="B37" s="119"/>
      <c r="C37" s="43">
        <v>5</v>
      </c>
      <c r="D37" s="81">
        <v>120</v>
      </c>
      <c r="E37" s="81">
        <f>C37*D37</f>
        <v>600</v>
      </c>
      <c r="F37" s="79">
        <f>F36</f>
        <v>4119.333333333333</v>
      </c>
      <c r="G37" s="80">
        <f t="shared" ref="G37:G38" si="6">(E37*F37)/1000</f>
        <v>2471.6</v>
      </c>
    </row>
    <row r="38" spans="2:7" x14ac:dyDescent="0.25">
      <c r="B38" s="119"/>
      <c r="C38" s="43">
        <v>9</v>
      </c>
      <c r="D38" s="81">
        <v>80</v>
      </c>
      <c r="E38" s="81">
        <f>C38*D38</f>
        <v>720</v>
      </c>
      <c r="F38" s="79">
        <f>F37</f>
        <v>4119.333333333333</v>
      </c>
      <c r="G38" s="80">
        <f t="shared" si="6"/>
        <v>2965.92</v>
      </c>
    </row>
    <row r="39" spans="2:7" x14ac:dyDescent="0.25">
      <c r="B39" s="116" t="s">
        <v>14</v>
      </c>
      <c r="C39" s="116"/>
      <c r="D39" s="116"/>
      <c r="E39" s="116"/>
      <c r="F39" s="116"/>
      <c r="G39" s="29">
        <f>SUM(G40:G60)</f>
        <v>91561.319049999976</v>
      </c>
    </row>
    <row r="40" spans="2:7" ht="15" customHeight="1" x14ac:dyDescent="0.25">
      <c r="B40" s="130" t="s">
        <v>46</v>
      </c>
      <c r="C40" s="84">
        <v>30</v>
      </c>
      <c r="D40" s="85">
        <v>35</v>
      </c>
      <c r="E40" s="2">
        <f>C40*D40</f>
        <v>1050</v>
      </c>
      <c r="F40" s="86">
        <f>F38</f>
        <v>4119.333333333333</v>
      </c>
      <c r="G40" s="87">
        <f>(E40*F40)/1000</f>
        <v>4325.3</v>
      </c>
    </row>
    <row r="41" spans="2:7" x14ac:dyDescent="0.25">
      <c r="B41" s="131"/>
      <c r="C41" s="84">
        <v>6</v>
      </c>
      <c r="D41" s="85">
        <v>100</v>
      </c>
      <c r="E41" s="2">
        <f t="shared" ref="E41:E44" si="7">C41*D41</f>
        <v>600</v>
      </c>
      <c r="F41" s="86">
        <f>F40</f>
        <v>4119.333333333333</v>
      </c>
      <c r="G41" s="87">
        <f t="shared" ref="G41:G44" si="8">(E41*F41)/1000</f>
        <v>2471.6</v>
      </c>
    </row>
    <row r="42" spans="2:7" x14ac:dyDescent="0.25">
      <c r="B42" s="131"/>
      <c r="C42" s="84">
        <v>2</v>
      </c>
      <c r="D42" s="85">
        <v>11</v>
      </c>
      <c r="E42" s="2">
        <f t="shared" si="7"/>
        <v>22</v>
      </c>
      <c r="F42" s="86">
        <f t="shared" ref="F42:F60" si="9">F40</f>
        <v>4119.333333333333</v>
      </c>
      <c r="G42" s="87">
        <f t="shared" si="8"/>
        <v>90.62533333333333</v>
      </c>
    </row>
    <row r="43" spans="2:7" x14ac:dyDescent="0.25">
      <c r="B43" s="131"/>
      <c r="C43" s="88">
        <v>8</v>
      </c>
      <c r="D43" s="89">
        <v>11</v>
      </c>
      <c r="E43" s="2">
        <f t="shared" si="7"/>
        <v>88</v>
      </c>
      <c r="F43" s="86">
        <f t="shared" si="9"/>
        <v>4119.333333333333</v>
      </c>
      <c r="G43" s="87">
        <f t="shared" si="8"/>
        <v>362.50133333333332</v>
      </c>
    </row>
    <row r="44" spans="2:7" x14ac:dyDescent="0.25">
      <c r="B44" s="131"/>
      <c r="C44" s="88">
        <v>10</v>
      </c>
      <c r="D44" s="89">
        <v>17</v>
      </c>
      <c r="E44" s="2">
        <f t="shared" si="7"/>
        <v>170</v>
      </c>
      <c r="F44" s="86">
        <f t="shared" si="9"/>
        <v>4119.333333333333</v>
      </c>
      <c r="G44" s="87">
        <f t="shared" si="8"/>
        <v>700.28666666666663</v>
      </c>
    </row>
    <row r="45" spans="2:7" x14ac:dyDescent="0.25">
      <c r="B45" s="131"/>
      <c r="C45" s="84">
        <v>23</v>
      </c>
      <c r="D45" s="85">
        <v>24</v>
      </c>
      <c r="E45" s="2">
        <f t="shared" ref="E45:E53" si="10">C45*D45</f>
        <v>552</v>
      </c>
      <c r="F45" s="86">
        <f t="shared" si="9"/>
        <v>4119.333333333333</v>
      </c>
      <c r="G45" s="87">
        <f t="shared" ref="G45:G53" si="11">(E45*F45)/1000</f>
        <v>2273.8719999999998</v>
      </c>
    </row>
    <row r="46" spans="2:7" x14ac:dyDescent="0.25">
      <c r="B46" s="131"/>
      <c r="C46" s="47">
        <v>21</v>
      </c>
      <c r="D46" s="48">
        <v>30</v>
      </c>
      <c r="E46" s="48">
        <f t="shared" si="10"/>
        <v>630</v>
      </c>
      <c r="F46" s="49">
        <v>3523.87</v>
      </c>
      <c r="G46" s="50">
        <f t="shared" si="11"/>
        <v>2220.0381000000002</v>
      </c>
    </row>
    <row r="47" spans="2:7" x14ac:dyDescent="0.25">
      <c r="B47" s="131"/>
      <c r="C47" s="47">
        <v>5</v>
      </c>
      <c r="D47" s="48">
        <v>17</v>
      </c>
      <c r="E47" s="48">
        <f t="shared" si="10"/>
        <v>85</v>
      </c>
      <c r="F47" s="49">
        <v>3110.62</v>
      </c>
      <c r="G47" s="50">
        <f t="shared" si="11"/>
        <v>264.40270000000004</v>
      </c>
    </row>
    <row r="48" spans="2:7" x14ac:dyDescent="0.25">
      <c r="B48" s="131"/>
      <c r="C48" s="47">
        <v>6</v>
      </c>
      <c r="D48" s="48">
        <v>11</v>
      </c>
      <c r="E48" s="48">
        <f t="shared" si="10"/>
        <v>66</v>
      </c>
      <c r="F48" s="49">
        <f>F47</f>
        <v>3110.62</v>
      </c>
      <c r="G48" s="50">
        <f t="shared" si="11"/>
        <v>205.30091999999999</v>
      </c>
    </row>
    <row r="49" spans="2:9" x14ac:dyDescent="0.25">
      <c r="B49" s="131"/>
      <c r="C49" s="47">
        <v>6</v>
      </c>
      <c r="D49" s="48">
        <v>30</v>
      </c>
      <c r="E49" s="48">
        <f t="shared" si="10"/>
        <v>180</v>
      </c>
      <c r="F49" s="49">
        <v>2213.1999999999998</v>
      </c>
      <c r="G49" s="50">
        <f t="shared" si="11"/>
        <v>398.37599999999992</v>
      </c>
      <c r="I49" s="126"/>
    </row>
    <row r="50" spans="2:9" x14ac:dyDescent="0.25">
      <c r="B50" s="131"/>
      <c r="C50" s="47">
        <v>26</v>
      </c>
      <c r="D50" s="48">
        <v>17</v>
      </c>
      <c r="E50" s="48">
        <f t="shared" si="10"/>
        <v>442</v>
      </c>
      <c r="F50" s="49">
        <f>F49</f>
        <v>2213.1999999999998</v>
      </c>
      <c r="G50" s="50">
        <f t="shared" si="11"/>
        <v>978.23439999999994</v>
      </c>
      <c r="I50" s="126"/>
    </row>
    <row r="51" spans="2:9" x14ac:dyDescent="0.25">
      <c r="B51" s="131"/>
      <c r="C51" s="47">
        <v>33</v>
      </c>
      <c r="D51" s="48">
        <v>17</v>
      </c>
      <c r="E51" s="48">
        <f t="shared" si="10"/>
        <v>561</v>
      </c>
      <c r="F51" s="49">
        <v>2144.9299999999998</v>
      </c>
      <c r="G51" s="50">
        <f t="shared" si="11"/>
        <v>1203.30573</v>
      </c>
      <c r="I51" s="126"/>
    </row>
    <row r="52" spans="2:9" x14ac:dyDescent="0.25">
      <c r="B52" s="132"/>
      <c r="C52" s="47">
        <v>8</v>
      </c>
      <c r="D52" s="48">
        <v>30</v>
      </c>
      <c r="E52" s="48">
        <f t="shared" si="10"/>
        <v>240</v>
      </c>
      <c r="F52" s="49">
        <f>F51</f>
        <v>2144.9299999999998</v>
      </c>
      <c r="G52" s="50">
        <f t="shared" si="11"/>
        <v>514.78319999999997</v>
      </c>
      <c r="I52" s="126"/>
    </row>
    <row r="53" spans="2:9" x14ac:dyDescent="0.25">
      <c r="B53" s="134" t="s">
        <v>45</v>
      </c>
      <c r="C53" s="51">
        <v>5</v>
      </c>
      <c r="D53" s="52">
        <v>150</v>
      </c>
      <c r="E53" s="52">
        <f t="shared" si="10"/>
        <v>750</v>
      </c>
      <c r="F53" s="53">
        <f>F44</f>
        <v>4119.333333333333</v>
      </c>
      <c r="G53" s="50">
        <f t="shared" si="11"/>
        <v>3089.5</v>
      </c>
    </row>
    <row r="54" spans="2:9" x14ac:dyDescent="0.25">
      <c r="B54" s="135"/>
      <c r="C54" s="84">
        <v>6</v>
      </c>
      <c r="D54" s="90">
        <v>139</v>
      </c>
      <c r="E54" s="90">
        <f t="shared" ref="E54:E60" si="12">C54*D54</f>
        <v>834</v>
      </c>
      <c r="F54" s="86">
        <f>F45</f>
        <v>4119.333333333333</v>
      </c>
      <c r="G54" s="91">
        <f t="shared" ref="G54:G60" si="13">(E54*F54)/1000</f>
        <v>3435.5239999999994</v>
      </c>
    </row>
    <row r="55" spans="2:9" x14ac:dyDescent="0.25">
      <c r="B55" s="135"/>
      <c r="C55" s="84">
        <v>9</v>
      </c>
      <c r="D55" s="90">
        <v>120</v>
      </c>
      <c r="E55" s="90">
        <f t="shared" si="12"/>
        <v>1080</v>
      </c>
      <c r="F55" s="86">
        <f t="shared" si="9"/>
        <v>4119.333333333333</v>
      </c>
      <c r="G55" s="91">
        <f t="shared" si="13"/>
        <v>4448.88</v>
      </c>
    </row>
    <row r="56" spans="2:9" ht="15" customHeight="1" x14ac:dyDescent="0.25">
      <c r="B56" s="135"/>
      <c r="C56" s="84">
        <v>162</v>
      </c>
      <c r="D56" s="90">
        <v>80</v>
      </c>
      <c r="E56" s="90">
        <f t="shared" si="12"/>
        <v>12960</v>
      </c>
      <c r="F56" s="86">
        <f t="shared" si="9"/>
        <v>4119.333333333333</v>
      </c>
      <c r="G56" s="91">
        <f t="shared" si="13"/>
        <v>53386.55999999999</v>
      </c>
    </row>
    <row r="57" spans="2:9" x14ac:dyDescent="0.25">
      <c r="B57" s="135"/>
      <c r="C57" s="46">
        <v>17</v>
      </c>
      <c r="D57" s="92">
        <v>70</v>
      </c>
      <c r="E57" s="92">
        <f t="shared" si="12"/>
        <v>1190</v>
      </c>
      <c r="F57" s="15">
        <f t="shared" si="9"/>
        <v>4119.333333333333</v>
      </c>
      <c r="G57" s="93">
        <f t="shared" si="13"/>
        <v>4902.0066666666662</v>
      </c>
    </row>
    <row r="58" spans="2:9" x14ac:dyDescent="0.25">
      <c r="B58" s="135"/>
      <c r="C58" s="84">
        <v>16</v>
      </c>
      <c r="D58" s="90">
        <v>50</v>
      </c>
      <c r="E58" s="90">
        <f t="shared" si="12"/>
        <v>800</v>
      </c>
      <c r="F58" s="86">
        <f t="shared" si="9"/>
        <v>4119.333333333333</v>
      </c>
      <c r="G58" s="91">
        <f t="shared" si="13"/>
        <v>3295.4666666666667</v>
      </c>
    </row>
    <row r="59" spans="2:9" x14ac:dyDescent="0.25">
      <c r="B59" s="135"/>
      <c r="C59" s="84">
        <v>17</v>
      </c>
      <c r="D59" s="90">
        <v>35</v>
      </c>
      <c r="E59" s="90">
        <f t="shared" si="12"/>
        <v>595</v>
      </c>
      <c r="F59" s="86">
        <f t="shared" si="9"/>
        <v>4119.333333333333</v>
      </c>
      <c r="G59" s="91">
        <f t="shared" si="13"/>
        <v>2451.0033333333331</v>
      </c>
    </row>
    <row r="60" spans="2:9" x14ac:dyDescent="0.25">
      <c r="B60" s="136"/>
      <c r="C60" s="84">
        <v>12</v>
      </c>
      <c r="D60" s="90">
        <v>11</v>
      </c>
      <c r="E60" s="90">
        <f t="shared" si="12"/>
        <v>132</v>
      </c>
      <c r="F60" s="86">
        <f t="shared" si="9"/>
        <v>4119.333333333333</v>
      </c>
      <c r="G60" s="91">
        <f t="shared" si="13"/>
        <v>543.75199999999995</v>
      </c>
    </row>
    <row r="61" spans="2:9" x14ac:dyDescent="0.25">
      <c r="B61" s="116" t="s">
        <v>69</v>
      </c>
      <c r="C61" s="116"/>
      <c r="D61" s="116"/>
      <c r="E61" s="116"/>
      <c r="F61" s="116"/>
      <c r="G61" s="29">
        <f>SUM(G62:G82)</f>
        <v>10282.246233333335</v>
      </c>
    </row>
    <row r="62" spans="2:9" x14ac:dyDescent="0.25">
      <c r="B62" s="94" t="s">
        <v>18</v>
      </c>
      <c r="C62" s="95">
        <v>4</v>
      </c>
      <c r="D62" s="96">
        <v>17</v>
      </c>
      <c r="E62" s="96">
        <f>C62*D62</f>
        <v>68</v>
      </c>
      <c r="F62" s="97">
        <f>F60</f>
        <v>4119.333333333333</v>
      </c>
      <c r="G62" s="91">
        <f>(E62*F62)/1000</f>
        <v>280.11466666666661</v>
      </c>
    </row>
    <row r="63" spans="2:9" x14ac:dyDescent="0.25">
      <c r="B63" s="82" t="s">
        <v>19</v>
      </c>
      <c r="C63" s="95">
        <v>4</v>
      </c>
      <c r="D63" s="96">
        <v>17</v>
      </c>
      <c r="E63" s="96">
        <f t="shared" ref="E63:E81" si="14">C63*D63</f>
        <v>68</v>
      </c>
      <c r="F63" s="97">
        <f>F62</f>
        <v>4119.333333333333</v>
      </c>
      <c r="G63" s="91">
        <f t="shared" ref="G63:G76" si="15">(E63*F63)/1000</f>
        <v>280.11466666666661</v>
      </c>
    </row>
    <row r="64" spans="2:9" x14ac:dyDescent="0.25">
      <c r="B64" s="82" t="s">
        <v>20</v>
      </c>
      <c r="C64" s="95">
        <v>6</v>
      </c>
      <c r="D64" s="96">
        <v>17</v>
      </c>
      <c r="E64" s="96">
        <f t="shared" si="14"/>
        <v>102</v>
      </c>
      <c r="F64" s="97">
        <f t="shared" ref="F64:F76" si="16">F63</f>
        <v>4119.333333333333</v>
      </c>
      <c r="G64" s="91">
        <f t="shared" si="15"/>
        <v>420.17199999999997</v>
      </c>
    </row>
    <row r="65" spans="2:35" x14ac:dyDescent="0.25">
      <c r="B65" s="82" t="s">
        <v>32</v>
      </c>
      <c r="C65" s="95">
        <v>28</v>
      </c>
      <c r="D65" s="96">
        <v>13</v>
      </c>
      <c r="E65" s="96">
        <f t="shared" si="14"/>
        <v>364</v>
      </c>
      <c r="F65" s="97">
        <f t="shared" si="16"/>
        <v>4119.333333333333</v>
      </c>
      <c r="G65" s="91">
        <f t="shared" si="15"/>
        <v>1499.4373333333333</v>
      </c>
    </row>
    <row r="66" spans="2:35" x14ac:dyDescent="0.25">
      <c r="B66" s="82" t="s">
        <v>21</v>
      </c>
      <c r="C66" s="95">
        <v>13</v>
      </c>
      <c r="D66" s="96">
        <v>55</v>
      </c>
      <c r="E66" s="96">
        <f t="shared" si="14"/>
        <v>715</v>
      </c>
      <c r="F66" s="97">
        <f t="shared" si="16"/>
        <v>4119.333333333333</v>
      </c>
      <c r="G66" s="91">
        <f t="shared" si="15"/>
        <v>2945.3233333333328</v>
      </c>
    </row>
    <row r="67" spans="2:35" x14ac:dyDescent="0.25">
      <c r="B67" s="82" t="s">
        <v>22</v>
      </c>
      <c r="C67" s="95">
        <v>10</v>
      </c>
      <c r="D67" s="96">
        <v>30</v>
      </c>
      <c r="E67" s="96">
        <f t="shared" si="14"/>
        <v>300</v>
      </c>
      <c r="F67" s="97">
        <f t="shared" si="16"/>
        <v>4119.333333333333</v>
      </c>
      <c r="G67" s="91">
        <f t="shared" si="15"/>
        <v>1235.8</v>
      </c>
    </row>
    <row r="68" spans="2:35" x14ac:dyDescent="0.25">
      <c r="B68" s="82" t="s">
        <v>23</v>
      </c>
      <c r="C68" s="95">
        <v>1</v>
      </c>
      <c r="D68" s="96">
        <v>17</v>
      </c>
      <c r="E68" s="96">
        <f t="shared" si="14"/>
        <v>17</v>
      </c>
      <c r="F68" s="97">
        <f t="shared" si="16"/>
        <v>4119.333333333333</v>
      </c>
      <c r="G68" s="91">
        <f t="shared" si="15"/>
        <v>70.028666666666652</v>
      </c>
    </row>
    <row r="69" spans="2:35" x14ac:dyDescent="0.25">
      <c r="B69" s="82" t="s">
        <v>24</v>
      </c>
      <c r="C69" s="95">
        <v>6</v>
      </c>
      <c r="D69" s="96">
        <v>30</v>
      </c>
      <c r="E69" s="96">
        <f t="shared" si="14"/>
        <v>180</v>
      </c>
      <c r="F69" s="97">
        <f t="shared" si="16"/>
        <v>4119.333333333333</v>
      </c>
      <c r="G69" s="91">
        <f t="shared" si="15"/>
        <v>741.48</v>
      </c>
    </row>
    <row r="70" spans="2:35" x14ac:dyDescent="0.25">
      <c r="B70" s="82" t="s">
        <v>25</v>
      </c>
      <c r="C70" s="95">
        <v>2</v>
      </c>
      <c r="D70" s="96">
        <v>17</v>
      </c>
      <c r="E70" s="96">
        <f t="shared" si="14"/>
        <v>34</v>
      </c>
      <c r="F70" s="97">
        <f t="shared" si="16"/>
        <v>4119.333333333333</v>
      </c>
      <c r="G70" s="91">
        <f t="shared" si="15"/>
        <v>140.0573333333333</v>
      </c>
    </row>
    <row r="71" spans="2:35" x14ac:dyDescent="0.25">
      <c r="B71" s="82" t="s">
        <v>26</v>
      </c>
      <c r="C71" s="95">
        <v>1</v>
      </c>
      <c r="D71" s="96">
        <v>30</v>
      </c>
      <c r="E71" s="96">
        <f t="shared" si="14"/>
        <v>30</v>
      </c>
      <c r="F71" s="97">
        <f t="shared" si="16"/>
        <v>4119.333333333333</v>
      </c>
      <c r="G71" s="91">
        <f t="shared" si="15"/>
        <v>123.57999999999998</v>
      </c>
    </row>
    <row r="72" spans="2:35" x14ac:dyDescent="0.25">
      <c r="B72" s="82" t="s">
        <v>27</v>
      </c>
      <c r="C72" s="95">
        <v>3</v>
      </c>
      <c r="D72" s="96">
        <v>30</v>
      </c>
      <c r="E72" s="96">
        <f t="shared" si="14"/>
        <v>90</v>
      </c>
      <c r="F72" s="97">
        <f t="shared" si="16"/>
        <v>4119.333333333333</v>
      </c>
      <c r="G72" s="91">
        <f t="shared" si="15"/>
        <v>370.74</v>
      </c>
    </row>
    <row r="73" spans="2:35" s="98" customFormat="1" x14ac:dyDescent="0.25">
      <c r="B73" s="1" t="s">
        <v>28</v>
      </c>
      <c r="C73" s="43">
        <v>1</v>
      </c>
      <c r="D73" s="44">
        <v>17</v>
      </c>
      <c r="E73" s="44">
        <f t="shared" si="14"/>
        <v>17</v>
      </c>
      <c r="F73" s="63">
        <f t="shared" si="16"/>
        <v>4119.333333333333</v>
      </c>
      <c r="G73" s="93">
        <f t="shared" si="15"/>
        <v>70.028666666666652</v>
      </c>
      <c r="I73" s="99"/>
      <c r="J73" s="99"/>
      <c r="K73" s="99"/>
      <c r="L73" s="99"/>
      <c r="M73" s="99"/>
      <c r="N73" s="99"/>
      <c r="O73" s="99"/>
      <c r="P73" s="99"/>
      <c r="Q73" s="99"/>
      <c r="R73" s="99"/>
      <c r="S73" s="99"/>
      <c r="T73" s="99"/>
      <c r="U73" s="99"/>
      <c r="V73" s="99"/>
      <c r="W73" s="99"/>
      <c r="X73" s="99"/>
      <c r="Y73" s="99"/>
      <c r="Z73" s="99"/>
      <c r="AA73" s="99"/>
      <c r="AB73" s="99"/>
      <c r="AC73" s="99"/>
      <c r="AD73" s="99"/>
      <c r="AE73" s="99"/>
      <c r="AF73" s="99"/>
      <c r="AG73" s="99"/>
      <c r="AH73" s="99"/>
      <c r="AI73" s="99"/>
    </row>
    <row r="74" spans="2:35" x14ac:dyDescent="0.25">
      <c r="B74" s="82" t="s">
        <v>29</v>
      </c>
      <c r="C74" s="95">
        <v>1</v>
      </c>
      <c r="D74" s="96">
        <v>17</v>
      </c>
      <c r="E74" s="96">
        <f t="shared" si="14"/>
        <v>17</v>
      </c>
      <c r="F74" s="97">
        <f t="shared" si="16"/>
        <v>4119.333333333333</v>
      </c>
      <c r="G74" s="91">
        <f t="shared" si="15"/>
        <v>70.028666666666652</v>
      </c>
    </row>
    <row r="75" spans="2:35" x14ac:dyDescent="0.25">
      <c r="B75" s="82" t="s">
        <v>30</v>
      </c>
      <c r="C75" s="95">
        <v>1</v>
      </c>
      <c r="D75" s="96">
        <v>17</v>
      </c>
      <c r="E75" s="96">
        <f t="shared" si="14"/>
        <v>17</v>
      </c>
      <c r="F75" s="97">
        <f t="shared" si="16"/>
        <v>4119.333333333333</v>
      </c>
      <c r="G75" s="91">
        <f t="shared" si="15"/>
        <v>70.028666666666652</v>
      </c>
    </row>
    <row r="76" spans="2:35" x14ac:dyDescent="0.25">
      <c r="B76" s="82" t="s">
        <v>31</v>
      </c>
      <c r="C76" s="95">
        <v>2</v>
      </c>
      <c r="D76" s="96">
        <v>17</v>
      </c>
      <c r="E76" s="96">
        <f t="shared" si="14"/>
        <v>34</v>
      </c>
      <c r="F76" s="97">
        <f t="shared" si="16"/>
        <v>4119.333333333333</v>
      </c>
      <c r="G76" s="91">
        <f t="shared" si="15"/>
        <v>140.0573333333333</v>
      </c>
    </row>
    <row r="77" spans="2:35" x14ac:dyDescent="0.25">
      <c r="B77" s="82" t="s">
        <v>98</v>
      </c>
      <c r="C77" s="95">
        <v>2</v>
      </c>
      <c r="D77" s="96">
        <v>17</v>
      </c>
      <c r="E77" s="96">
        <f t="shared" si="14"/>
        <v>34</v>
      </c>
      <c r="F77" s="97">
        <v>3846.38</v>
      </c>
      <c r="G77" s="91">
        <f t="shared" ref="G77:G81" si="17">(E77*F77)/1000</f>
        <v>130.77691999999999</v>
      </c>
    </row>
    <row r="78" spans="2:35" x14ac:dyDescent="0.25">
      <c r="B78" s="100" t="s">
        <v>99</v>
      </c>
      <c r="C78" s="95">
        <v>2</v>
      </c>
      <c r="D78" s="96">
        <v>17</v>
      </c>
      <c r="E78" s="96">
        <f t="shared" si="14"/>
        <v>34</v>
      </c>
      <c r="F78" s="97">
        <v>1232.3499999999999</v>
      </c>
      <c r="G78" s="91">
        <f t="shared" si="17"/>
        <v>41.899899999999995</v>
      </c>
    </row>
    <row r="79" spans="2:35" x14ac:dyDescent="0.25">
      <c r="B79" s="100" t="s">
        <v>100</v>
      </c>
      <c r="C79" s="95">
        <v>1</v>
      </c>
      <c r="D79" s="96">
        <v>11</v>
      </c>
      <c r="E79" s="96">
        <f t="shared" si="14"/>
        <v>11</v>
      </c>
      <c r="F79" s="97">
        <v>890.98</v>
      </c>
      <c r="G79" s="91">
        <f t="shared" si="17"/>
        <v>9.8007800000000014</v>
      </c>
    </row>
    <row r="80" spans="2:35" ht="30" x14ac:dyDescent="0.25">
      <c r="B80" s="5" t="s">
        <v>101</v>
      </c>
      <c r="C80" s="95">
        <v>21</v>
      </c>
      <c r="D80" s="96">
        <v>10</v>
      </c>
      <c r="E80" s="96">
        <f t="shared" si="14"/>
        <v>210</v>
      </c>
      <c r="F80" s="97">
        <v>4119.33</v>
      </c>
      <c r="G80" s="91">
        <f t="shared" si="17"/>
        <v>865.05929999999989</v>
      </c>
      <c r="I80" s="126"/>
    </row>
    <row r="81" spans="2:9" ht="30" x14ac:dyDescent="0.25">
      <c r="B81" s="40" t="s">
        <v>102</v>
      </c>
      <c r="C81" s="95">
        <v>20</v>
      </c>
      <c r="D81" s="96">
        <v>11</v>
      </c>
      <c r="E81" s="96">
        <f t="shared" si="14"/>
        <v>220</v>
      </c>
      <c r="F81" s="97">
        <v>2577.9</v>
      </c>
      <c r="G81" s="91">
        <f t="shared" si="17"/>
        <v>567.13800000000003</v>
      </c>
      <c r="H81" s="101"/>
      <c r="I81" s="126"/>
    </row>
    <row r="82" spans="2:9" x14ac:dyDescent="0.25">
      <c r="B82" s="82" t="s">
        <v>103</v>
      </c>
      <c r="C82" s="95"/>
      <c r="D82" s="96"/>
      <c r="E82" s="96"/>
      <c r="F82" s="97"/>
      <c r="G82" s="91">
        <v>210.58</v>
      </c>
      <c r="H82" s="76"/>
      <c r="I82" s="72"/>
    </row>
    <row r="83" spans="2:9" x14ac:dyDescent="0.25">
      <c r="B83" s="82" t="s">
        <v>104</v>
      </c>
      <c r="C83" s="95">
        <v>1</v>
      </c>
      <c r="D83" s="96">
        <v>17</v>
      </c>
      <c r="E83" s="96">
        <f t="shared" ref="E83" si="18">C83*D83</f>
        <v>17</v>
      </c>
      <c r="F83" s="97">
        <v>361.58</v>
      </c>
      <c r="G83" s="91">
        <f t="shared" ref="G83" si="19">(E83*F83)/1000</f>
        <v>6.1468599999999993</v>
      </c>
      <c r="I83" s="72"/>
    </row>
    <row r="84" spans="2:9" x14ac:dyDescent="0.25">
      <c r="B84" s="116" t="s">
        <v>47</v>
      </c>
      <c r="C84" s="116"/>
      <c r="D84" s="116"/>
      <c r="E84" s="116"/>
      <c r="F84" s="116"/>
      <c r="G84" s="29">
        <f>G85-G96</f>
        <v>38738.210666666622</v>
      </c>
      <c r="I84" s="72"/>
    </row>
    <row r="85" spans="2:9" x14ac:dyDescent="0.25">
      <c r="B85" s="128" t="s">
        <v>48</v>
      </c>
      <c r="C85" s="129"/>
      <c r="D85" s="129"/>
      <c r="E85" s="129"/>
      <c r="F85" s="129"/>
      <c r="G85" s="31">
        <f>SUM(G86:G95)</f>
        <v>553395.35933333321</v>
      </c>
      <c r="I85" s="72"/>
    </row>
    <row r="86" spans="2:9" x14ac:dyDescent="0.25">
      <c r="B86" s="130" t="s">
        <v>48</v>
      </c>
      <c r="C86" s="84">
        <v>3328</v>
      </c>
      <c r="D86" s="90">
        <v>17</v>
      </c>
      <c r="E86" s="96">
        <f>C86*D86</f>
        <v>56576</v>
      </c>
      <c r="F86" s="97">
        <f>F76</f>
        <v>4119.333333333333</v>
      </c>
      <c r="G86" s="102">
        <f>(E86*F86)/1000</f>
        <v>233055.40266666666</v>
      </c>
      <c r="I86" s="72"/>
    </row>
    <row r="87" spans="2:9" x14ac:dyDescent="0.25">
      <c r="B87" s="131"/>
      <c r="C87" s="84">
        <v>859</v>
      </c>
      <c r="D87" s="90">
        <v>30</v>
      </c>
      <c r="E87" s="96">
        <f t="shared" ref="E87:E95" si="20">C87*D87</f>
        <v>25770</v>
      </c>
      <c r="F87" s="97">
        <f>F86</f>
        <v>4119.333333333333</v>
      </c>
      <c r="G87" s="102">
        <f t="shared" ref="G87:G95" si="21">(E87*F87)/1000</f>
        <v>106155.21999999999</v>
      </c>
      <c r="I87" s="72"/>
    </row>
    <row r="88" spans="2:9" x14ac:dyDescent="0.25">
      <c r="B88" s="131"/>
      <c r="C88" s="84">
        <v>318</v>
      </c>
      <c r="D88" s="90">
        <v>40</v>
      </c>
      <c r="E88" s="96">
        <f t="shared" si="20"/>
        <v>12720</v>
      </c>
      <c r="F88" s="97">
        <f t="shared" ref="F88:F95" si="22">F87</f>
        <v>4119.333333333333</v>
      </c>
      <c r="G88" s="102">
        <f t="shared" si="21"/>
        <v>52397.919999999991</v>
      </c>
    </row>
    <row r="89" spans="2:9" x14ac:dyDescent="0.25">
      <c r="B89" s="131"/>
      <c r="C89" s="84">
        <v>224</v>
      </c>
      <c r="D89" s="90">
        <v>55</v>
      </c>
      <c r="E89" s="96">
        <f t="shared" si="20"/>
        <v>12320</v>
      </c>
      <c r="F89" s="97">
        <f t="shared" si="22"/>
        <v>4119.333333333333</v>
      </c>
      <c r="G89" s="102">
        <f t="shared" si="21"/>
        <v>50750.186666666661</v>
      </c>
    </row>
    <row r="90" spans="2:9" x14ac:dyDescent="0.25">
      <c r="B90" s="131"/>
      <c r="C90" s="84">
        <v>105</v>
      </c>
      <c r="D90" s="90">
        <v>75</v>
      </c>
      <c r="E90" s="96">
        <f t="shared" si="20"/>
        <v>7875</v>
      </c>
      <c r="F90" s="97">
        <f t="shared" si="22"/>
        <v>4119.333333333333</v>
      </c>
      <c r="G90" s="102">
        <f t="shared" si="21"/>
        <v>32439.749999999996</v>
      </c>
    </row>
    <row r="91" spans="2:9" x14ac:dyDescent="0.25">
      <c r="B91" s="131"/>
      <c r="C91" s="84">
        <v>980</v>
      </c>
      <c r="D91" s="90">
        <v>11</v>
      </c>
      <c r="E91" s="96">
        <f t="shared" si="20"/>
        <v>10780</v>
      </c>
      <c r="F91" s="97">
        <f t="shared" si="22"/>
        <v>4119.333333333333</v>
      </c>
      <c r="G91" s="102">
        <f t="shared" si="21"/>
        <v>44406.41333333333</v>
      </c>
    </row>
    <row r="92" spans="2:9" x14ac:dyDescent="0.25">
      <c r="B92" s="131"/>
      <c r="C92" s="84">
        <v>18</v>
      </c>
      <c r="D92" s="90">
        <v>17</v>
      </c>
      <c r="E92" s="96">
        <f t="shared" si="20"/>
        <v>306</v>
      </c>
      <c r="F92" s="97">
        <f t="shared" si="22"/>
        <v>4119.333333333333</v>
      </c>
      <c r="G92" s="102">
        <f t="shared" si="21"/>
        <v>1260.5160000000001</v>
      </c>
    </row>
    <row r="93" spans="2:9" x14ac:dyDescent="0.25">
      <c r="B93" s="131"/>
      <c r="C93" s="84">
        <v>12</v>
      </c>
      <c r="D93" s="90">
        <v>75</v>
      </c>
      <c r="E93" s="96">
        <f t="shared" si="20"/>
        <v>900</v>
      </c>
      <c r="F93" s="97">
        <f t="shared" si="22"/>
        <v>4119.333333333333</v>
      </c>
      <c r="G93" s="102">
        <f t="shared" si="21"/>
        <v>3707.3999999999996</v>
      </c>
    </row>
    <row r="94" spans="2:9" x14ac:dyDescent="0.25">
      <c r="B94" s="131"/>
      <c r="C94" s="84">
        <v>190</v>
      </c>
      <c r="D94" s="90">
        <v>13</v>
      </c>
      <c r="E94" s="96">
        <f t="shared" si="20"/>
        <v>2470</v>
      </c>
      <c r="F94" s="97">
        <f t="shared" si="22"/>
        <v>4119.333333333333</v>
      </c>
      <c r="G94" s="102">
        <f t="shared" si="21"/>
        <v>10174.753333333332</v>
      </c>
    </row>
    <row r="95" spans="2:9" x14ac:dyDescent="0.25">
      <c r="B95" s="132"/>
      <c r="C95" s="84">
        <v>272</v>
      </c>
      <c r="D95" s="90">
        <v>17</v>
      </c>
      <c r="E95" s="96">
        <f t="shared" si="20"/>
        <v>4624</v>
      </c>
      <c r="F95" s="97">
        <f t="shared" si="22"/>
        <v>4119.333333333333</v>
      </c>
      <c r="G95" s="102">
        <f t="shared" si="21"/>
        <v>19047.797333333332</v>
      </c>
    </row>
    <row r="96" spans="2:9" x14ac:dyDescent="0.25">
      <c r="B96" s="128" t="s">
        <v>49</v>
      </c>
      <c r="C96" s="129"/>
      <c r="D96" s="129"/>
      <c r="E96" s="129"/>
      <c r="F96" s="133"/>
      <c r="G96" s="31">
        <f>SUM(G97:G109)</f>
        <v>514657.14866666659</v>
      </c>
    </row>
    <row r="97" spans="2:7" x14ac:dyDescent="0.25">
      <c r="B97" s="122" t="s">
        <v>49</v>
      </c>
      <c r="C97" s="103">
        <v>64</v>
      </c>
      <c r="D97" s="104">
        <v>74</v>
      </c>
      <c r="E97" s="9">
        <f>C97*D97</f>
        <v>4736</v>
      </c>
      <c r="F97" s="97">
        <f>F95</f>
        <v>4119.333333333333</v>
      </c>
      <c r="G97" s="32">
        <f>(E97*F97)/1000</f>
        <v>19509.162666666663</v>
      </c>
    </row>
    <row r="98" spans="2:7" x14ac:dyDescent="0.25">
      <c r="B98" s="123"/>
      <c r="C98" s="103">
        <v>91</v>
      </c>
      <c r="D98" s="104">
        <v>60</v>
      </c>
      <c r="E98" s="9">
        <f t="shared" ref="E98:E109" si="23">C98*D98</f>
        <v>5460</v>
      </c>
      <c r="F98" s="97">
        <f>F97</f>
        <v>4119.333333333333</v>
      </c>
      <c r="G98" s="32">
        <f t="shared" ref="G98:G109" si="24">(E98*F98)/1000</f>
        <v>22491.56</v>
      </c>
    </row>
    <row r="99" spans="2:7" x14ac:dyDescent="0.25">
      <c r="B99" s="123"/>
      <c r="C99" s="103">
        <v>79</v>
      </c>
      <c r="D99" s="104">
        <v>50</v>
      </c>
      <c r="E99" s="9">
        <f t="shared" si="23"/>
        <v>3950</v>
      </c>
      <c r="F99" s="97">
        <f t="shared" ref="F99:F109" si="25">F98</f>
        <v>4119.333333333333</v>
      </c>
      <c r="G99" s="32">
        <f t="shared" si="24"/>
        <v>16271.366666666667</v>
      </c>
    </row>
    <row r="100" spans="2:7" x14ac:dyDescent="0.25">
      <c r="B100" s="123"/>
      <c r="C100" s="103">
        <v>458</v>
      </c>
      <c r="D100" s="104">
        <v>41</v>
      </c>
      <c r="E100" s="9">
        <f t="shared" si="23"/>
        <v>18778</v>
      </c>
      <c r="F100" s="97">
        <f t="shared" si="25"/>
        <v>4119.333333333333</v>
      </c>
      <c r="G100" s="32">
        <f t="shared" si="24"/>
        <v>77352.84133333333</v>
      </c>
    </row>
    <row r="101" spans="2:7" x14ac:dyDescent="0.25">
      <c r="B101" s="123"/>
      <c r="C101" s="103">
        <v>395</v>
      </c>
      <c r="D101" s="104">
        <v>34.5</v>
      </c>
      <c r="E101" s="9">
        <f t="shared" si="23"/>
        <v>13627.5</v>
      </c>
      <c r="F101" s="97">
        <f t="shared" si="25"/>
        <v>4119.333333333333</v>
      </c>
      <c r="G101" s="32">
        <f t="shared" si="24"/>
        <v>56136.214999999989</v>
      </c>
    </row>
    <row r="102" spans="2:7" x14ac:dyDescent="0.25">
      <c r="B102" s="123"/>
      <c r="C102" s="103">
        <v>29</v>
      </c>
      <c r="D102" s="104">
        <v>28.5</v>
      </c>
      <c r="E102" s="9">
        <f t="shared" si="23"/>
        <v>826.5</v>
      </c>
      <c r="F102" s="97">
        <f t="shared" si="25"/>
        <v>4119.333333333333</v>
      </c>
      <c r="G102" s="32">
        <f t="shared" si="24"/>
        <v>3404.6289999999995</v>
      </c>
    </row>
    <row r="103" spans="2:7" x14ac:dyDescent="0.25">
      <c r="B103" s="123"/>
      <c r="C103" s="103">
        <v>182</v>
      </c>
      <c r="D103" s="104">
        <v>25</v>
      </c>
      <c r="E103" s="9">
        <f t="shared" si="23"/>
        <v>4550</v>
      </c>
      <c r="F103" s="97">
        <f t="shared" si="25"/>
        <v>4119.333333333333</v>
      </c>
      <c r="G103" s="32">
        <f t="shared" si="24"/>
        <v>18742.966666666664</v>
      </c>
    </row>
    <row r="104" spans="2:7" x14ac:dyDescent="0.25">
      <c r="B104" s="123"/>
      <c r="C104" s="103">
        <v>134</v>
      </c>
      <c r="D104" s="104">
        <v>20.5</v>
      </c>
      <c r="E104" s="9">
        <f t="shared" si="23"/>
        <v>2747</v>
      </c>
      <c r="F104" s="97">
        <f t="shared" si="25"/>
        <v>4119.333333333333</v>
      </c>
      <c r="G104" s="32">
        <f t="shared" si="24"/>
        <v>11315.808666666666</v>
      </c>
    </row>
    <row r="105" spans="2:7" x14ac:dyDescent="0.25">
      <c r="B105" s="123"/>
      <c r="C105" s="103">
        <v>3270</v>
      </c>
      <c r="D105" s="104">
        <v>16.5</v>
      </c>
      <c r="E105" s="9">
        <f t="shared" si="23"/>
        <v>53955</v>
      </c>
      <c r="F105" s="97">
        <f t="shared" si="25"/>
        <v>4119.333333333333</v>
      </c>
      <c r="G105" s="32">
        <f t="shared" si="24"/>
        <v>222258.62999999998</v>
      </c>
    </row>
    <row r="106" spans="2:7" x14ac:dyDescent="0.25">
      <c r="B106" s="123"/>
      <c r="C106" s="103">
        <v>9</v>
      </c>
      <c r="D106" s="104">
        <v>16</v>
      </c>
      <c r="E106" s="9">
        <f t="shared" si="23"/>
        <v>144</v>
      </c>
      <c r="F106" s="97">
        <f t="shared" si="25"/>
        <v>4119.333333333333</v>
      </c>
      <c r="G106" s="32">
        <f t="shared" si="24"/>
        <v>593.18399999999997</v>
      </c>
    </row>
    <row r="107" spans="2:7" x14ac:dyDescent="0.25">
      <c r="B107" s="123"/>
      <c r="C107" s="103">
        <v>214</v>
      </c>
      <c r="D107" s="104">
        <v>20</v>
      </c>
      <c r="E107" s="9">
        <f t="shared" si="23"/>
        <v>4280</v>
      </c>
      <c r="F107" s="97">
        <f t="shared" si="25"/>
        <v>4119.333333333333</v>
      </c>
      <c r="G107" s="32">
        <f t="shared" si="24"/>
        <v>17630.746666666666</v>
      </c>
    </row>
    <row r="108" spans="2:7" x14ac:dyDescent="0.25">
      <c r="B108" s="123"/>
      <c r="C108" s="103">
        <v>1006</v>
      </c>
      <c r="D108" s="104">
        <v>10.5</v>
      </c>
      <c r="E108" s="9">
        <f t="shared" si="23"/>
        <v>10563</v>
      </c>
      <c r="F108" s="97">
        <f t="shared" si="25"/>
        <v>4119.333333333333</v>
      </c>
      <c r="G108" s="32">
        <f t="shared" si="24"/>
        <v>43512.517999999996</v>
      </c>
    </row>
    <row r="109" spans="2:7" x14ac:dyDescent="0.25">
      <c r="B109" s="124"/>
      <c r="C109" s="103">
        <v>11</v>
      </c>
      <c r="D109" s="104">
        <v>120</v>
      </c>
      <c r="E109" s="9">
        <f t="shared" si="23"/>
        <v>1320</v>
      </c>
      <c r="F109" s="97">
        <f t="shared" si="25"/>
        <v>4119.333333333333</v>
      </c>
      <c r="G109" s="32">
        <f t="shared" si="24"/>
        <v>5437.52</v>
      </c>
    </row>
    <row r="110" spans="2:7" x14ac:dyDescent="0.25">
      <c r="B110" s="127" t="s">
        <v>80</v>
      </c>
      <c r="C110" s="127"/>
      <c r="D110" s="127"/>
      <c r="E110" s="127"/>
      <c r="F110" s="127"/>
      <c r="G110" s="33">
        <f>G8+G14+G16+G18+G35+G39+G61+G84</f>
        <v>316679.39801666659</v>
      </c>
    </row>
    <row r="112" spans="2:7" ht="30" x14ac:dyDescent="0.25">
      <c r="B112" s="36" t="s">
        <v>82</v>
      </c>
    </row>
  </sheetData>
  <mergeCells count="24">
    <mergeCell ref="B39:F39"/>
    <mergeCell ref="I80:I81"/>
    <mergeCell ref="B110:F110"/>
    <mergeCell ref="B84:F84"/>
    <mergeCell ref="B85:F85"/>
    <mergeCell ref="B86:B95"/>
    <mergeCell ref="B96:F96"/>
    <mergeCell ref="B97:B109"/>
    <mergeCell ref="I49:I52"/>
    <mergeCell ref="B40:B52"/>
    <mergeCell ref="B61:F61"/>
    <mergeCell ref="B53:B60"/>
    <mergeCell ref="A1:G1"/>
    <mergeCell ref="B2:G3"/>
    <mergeCell ref="B4:G5"/>
    <mergeCell ref="B8:F8"/>
    <mergeCell ref="B16:F16"/>
    <mergeCell ref="B9:B13"/>
    <mergeCell ref="B14:F14"/>
    <mergeCell ref="B18:F18"/>
    <mergeCell ref="B19:B20"/>
    <mergeCell ref="B22:B23"/>
    <mergeCell ref="B36:B38"/>
    <mergeCell ref="B35:F35"/>
  </mergeCells>
  <printOptions horizontalCentered="1"/>
  <pageMargins left="0.31496062992125984" right="0.31496062992125984" top="0.55118110236220474" bottom="0.35433070866141736" header="0.31496062992125984" footer="0.31496062992125984"/>
  <pageSetup paperSize="9" scale="74" fitToHeight="0" orientation="portrait" r:id="rId1"/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8"/>
  <sheetViews>
    <sheetView view="pageBreakPreview" zoomScale="60" zoomScaleNormal="100" workbookViewId="0">
      <selection activeCell="C8" sqref="C8"/>
    </sheetView>
  </sheetViews>
  <sheetFormatPr defaultRowHeight="15" x14ac:dyDescent="0.25"/>
  <cols>
    <col min="1" max="1" width="8.7109375" customWidth="1"/>
    <col min="2" max="2" width="37.7109375" customWidth="1"/>
    <col min="3" max="3" width="43.85546875" style="4" customWidth="1"/>
    <col min="4" max="4" width="11.5703125" customWidth="1"/>
    <col min="6" max="6" width="13.7109375" customWidth="1"/>
    <col min="7" max="7" width="14.140625" customWidth="1"/>
    <col min="8" max="9" width="14.5703125" customWidth="1"/>
  </cols>
  <sheetData>
    <row r="1" spans="1:9" ht="15" customHeight="1" x14ac:dyDescent="0.25">
      <c r="A1" s="120" t="s">
        <v>75</v>
      </c>
      <c r="B1" s="120"/>
      <c r="C1" s="120"/>
      <c r="D1" s="10"/>
      <c r="E1" s="10"/>
      <c r="F1" s="10"/>
      <c r="G1" s="10"/>
      <c r="H1" s="10"/>
      <c r="I1" s="10"/>
    </row>
    <row r="2" spans="1:9" ht="15" customHeight="1" x14ac:dyDescent="0.25">
      <c r="A2" s="114" t="s">
        <v>50</v>
      </c>
      <c r="B2" s="114"/>
      <c r="C2" s="114"/>
      <c r="D2" s="11"/>
      <c r="E2" s="11"/>
      <c r="F2" s="11"/>
      <c r="G2" s="11"/>
      <c r="H2" s="11"/>
      <c r="I2" s="11"/>
    </row>
    <row r="3" spans="1:9" x14ac:dyDescent="0.25">
      <c r="A3" s="114"/>
      <c r="B3" s="114"/>
      <c r="C3" s="114"/>
      <c r="D3" s="11"/>
      <c r="E3" s="11"/>
      <c r="F3" s="11"/>
      <c r="G3" s="11"/>
      <c r="H3" s="11"/>
      <c r="I3" s="11"/>
    </row>
    <row r="4" spans="1:9" x14ac:dyDescent="0.25">
      <c r="A4" s="138" t="s">
        <v>73</v>
      </c>
      <c r="B4" s="138"/>
      <c r="C4" s="138"/>
      <c r="D4" s="12"/>
      <c r="E4" s="12"/>
      <c r="F4" s="12"/>
      <c r="G4" s="12"/>
      <c r="H4" s="12"/>
      <c r="I4" s="12"/>
    </row>
    <row r="5" spans="1:9" ht="15" customHeight="1" x14ac:dyDescent="0.25">
      <c r="A5" s="138"/>
      <c r="B5" s="138"/>
      <c r="C5" s="13"/>
      <c r="D5" s="13"/>
      <c r="E5" s="13"/>
      <c r="F5" s="13"/>
      <c r="G5" s="13"/>
      <c r="H5" s="13"/>
      <c r="I5" s="13"/>
    </row>
    <row r="6" spans="1:9" ht="23.25" customHeight="1" x14ac:dyDescent="0.25">
      <c r="A6" s="137" t="s">
        <v>51</v>
      </c>
      <c r="B6" s="137"/>
      <c r="C6" s="14">
        <v>930669</v>
      </c>
    </row>
    <row r="7" spans="1:9" ht="21" customHeight="1" x14ac:dyDescent="0.25">
      <c r="A7" s="119" t="s">
        <v>52</v>
      </c>
      <c r="B7" s="119"/>
      <c r="C7" s="15">
        <f>'Часове работа на системата'!C20</f>
        <v>4119.333333333333</v>
      </c>
    </row>
    <row r="8" spans="1:9" ht="22.5" customHeight="1" x14ac:dyDescent="0.25">
      <c r="A8" s="137" t="s">
        <v>53</v>
      </c>
      <c r="B8" s="137"/>
      <c r="C8" s="14">
        <f>C6/C7</f>
        <v>225.92709176242113</v>
      </c>
    </row>
    <row r="9" spans="1:9" ht="24.75" customHeight="1" x14ac:dyDescent="0.25">
      <c r="A9" s="119" t="s">
        <v>54</v>
      </c>
      <c r="B9" s="119"/>
      <c r="C9" s="15">
        <v>4100</v>
      </c>
    </row>
    <row r="10" spans="1:9" ht="26.25" customHeight="1" x14ac:dyDescent="0.25">
      <c r="A10" s="137" t="s">
        <v>72</v>
      </c>
      <c r="B10" s="137"/>
      <c r="C10" s="14">
        <f>C7-C9</f>
        <v>19.33333333333303</v>
      </c>
    </row>
    <row r="11" spans="1:9" ht="31.5" customHeight="1" x14ac:dyDescent="0.25">
      <c r="A11" s="119" t="s">
        <v>83</v>
      </c>
      <c r="B11" s="119"/>
      <c r="C11" s="15">
        <f>C8*C10</f>
        <v>4367.923774073407</v>
      </c>
    </row>
    <row r="17" spans="4:8" customFormat="1" x14ac:dyDescent="0.25">
      <c r="D17" t="s">
        <v>55</v>
      </c>
    </row>
    <row r="18" spans="4:8" customFormat="1" x14ac:dyDescent="0.25">
      <c r="H18" t="s">
        <v>55</v>
      </c>
    </row>
  </sheetData>
  <mergeCells count="10">
    <mergeCell ref="A8:B8"/>
    <mergeCell ref="A9:B9"/>
    <mergeCell ref="A10:B10"/>
    <mergeCell ref="A11:B11"/>
    <mergeCell ref="A1:C1"/>
    <mergeCell ref="A2:C3"/>
    <mergeCell ref="A4:C4"/>
    <mergeCell ref="A5:B5"/>
    <mergeCell ref="A6:B6"/>
    <mergeCell ref="A7:B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6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1"/>
  <sheetViews>
    <sheetView tabSelected="1" view="pageBreakPreview" zoomScale="60" zoomScaleNormal="80" workbookViewId="0">
      <selection activeCell="J13" sqref="J13"/>
    </sheetView>
  </sheetViews>
  <sheetFormatPr defaultColWidth="8.85546875" defaultRowHeight="15" x14ac:dyDescent="0.25"/>
  <cols>
    <col min="1" max="1" width="3.7109375" customWidth="1"/>
    <col min="2" max="2" width="56.28515625" customWidth="1"/>
    <col min="3" max="3" width="9.140625" style="70"/>
    <col min="4" max="4" width="12.5703125" customWidth="1"/>
    <col min="5" max="5" width="15.42578125" customWidth="1"/>
    <col min="6" max="6" width="15" customWidth="1"/>
    <col min="7" max="7" width="15.28515625" style="71" customWidth="1"/>
    <col min="8" max="8" width="18.42578125" style="61" bestFit="1" customWidth="1"/>
    <col min="9" max="9" width="39.42578125" style="62" customWidth="1"/>
  </cols>
  <sheetData>
    <row r="1" spans="1:9" x14ac:dyDescent="0.25">
      <c r="A1" s="120" t="s">
        <v>68</v>
      </c>
      <c r="B1" s="120"/>
      <c r="C1" s="120"/>
      <c r="D1" s="120"/>
      <c r="E1" s="120"/>
      <c r="F1" s="120"/>
      <c r="G1" s="120"/>
    </row>
    <row r="2" spans="1:9" ht="32.25" customHeight="1" x14ac:dyDescent="0.25">
      <c r="A2" s="111" t="s">
        <v>50</v>
      </c>
      <c r="B2" s="111"/>
      <c r="C2" s="111"/>
      <c r="D2" s="111"/>
      <c r="E2" s="111"/>
      <c r="F2" s="111"/>
      <c r="G2" s="111"/>
    </row>
    <row r="3" spans="1:9" x14ac:dyDescent="0.25">
      <c r="A3" s="121" t="s">
        <v>70</v>
      </c>
      <c r="B3" s="121"/>
      <c r="C3" s="121"/>
      <c r="D3" s="121"/>
      <c r="E3" s="121"/>
      <c r="F3" s="121"/>
      <c r="G3" s="121"/>
    </row>
    <row r="4" spans="1:9" x14ac:dyDescent="0.25">
      <c r="A4" s="121"/>
      <c r="B4" s="121"/>
      <c r="C4" s="121"/>
      <c r="D4" s="121"/>
      <c r="E4" s="121"/>
      <c r="F4" s="121"/>
      <c r="G4" s="121"/>
    </row>
    <row r="6" spans="1:9" ht="45" x14ac:dyDescent="0.25">
      <c r="B6" s="3" t="s">
        <v>0</v>
      </c>
      <c r="C6" s="3" t="s">
        <v>42</v>
      </c>
      <c r="D6" s="3" t="s">
        <v>81</v>
      </c>
      <c r="E6" s="3" t="s">
        <v>79</v>
      </c>
      <c r="F6" s="3" t="s">
        <v>78</v>
      </c>
      <c r="G6" s="28" t="s">
        <v>80</v>
      </c>
      <c r="H6" s="60"/>
      <c r="I6" s="60"/>
    </row>
    <row r="7" spans="1:9" x14ac:dyDescent="0.25">
      <c r="B7" s="141" t="s">
        <v>116</v>
      </c>
      <c r="C7" s="142"/>
      <c r="D7" s="142"/>
      <c r="E7" s="142"/>
      <c r="F7" s="143"/>
      <c r="G7" s="34">
        <f>SUM(G8:G21)</f>
        <v>18330.122499773333</v>
      </c>
    </row>
    <row r="8" spans="1:9" x14ac:dyDescent="0.25">
      <c r="B8" s="37" t="s">
        <v>43</v>
      </c>
      <c r="C8" s="43">
        <v>4</v>
      </c>
      <c r="D8" s="44">
        <v>10</v>
      </c>
      <c r="E8" s="44">
        <f>C8*D8</f>
        <v>40</v>
      </c>
      <c r="F8" s="63">
        <f>'Часове работа на системата'!C20</f>
        <v>4119.333333333333</v>
      </c>
      <c r="G8" s="45">
        <f>(E8*F8)/1000</f>
        <v>164.77333333333331</v>
      </c>
    </row>
    <row r="9" spans="1:9" x14ac:dyDescent="0.25">
      <c r="B9" s="37" t="s">
        <v>44</v>
      </c>
      <c r="C9" s="43">
        <v>10</v>
      </c>
      <c r="D9" s="44">
        <v>20</v>
      </c>
      <c r="E9" s="44">
        <f t="shared" ref="E9" si="0">C9*D9</f>
        <v>200</v>
      </c>
      <c r="F9" s="63">
        <f>F8</f>
        <v>4119.333333333333</v>
      </c>
      <c r="G9" s="45">
        <f t="shared" ref="G9" si="1">(E9*F9)/1000</f>
        <v>823.86666666666667</v>
      </c>
    </row>
    <row r="10" spans="1:9" s="106" customFormat="1" ht="28.5" customHeight="1" x14ac:dyDescent="0.25">
      <c r="B10" s="5" t="s">
        <v>105</v>
      </c>
      <c r="C10" s="27">
        <v>36</v>
      </c>
      <c r="D10" s="38">
        <v>10</v>
      </c>
      <c r="E10" s="38">
        <f t="shared" ref="E10:E15" si="2">C10*D10</f>
        <v>360</v>
      </c>
      <c r="F10" s="107">
        <f t="shared" ref="F10:F15" si="3">F9</f>
        <v>4119.333333333333</v>
      </c>
      <c r="G10" s="108">
        <f t="shared" ref="G10:G15" si="4">(E10*F10)/1000</f>
        <v>1482.96</v>
      </c>
      <c r="H10" s="109"/>
      <c r="I10" s="139"/>
    </row>
    <row r="11" spans="1:9" ht="28.5" customHeight="1" x14ac:dyDescent="0.25">
      <c r="B11" s="5" t="s">
        <v>118</v>
      </c>
      <c r="C11" s="27">
        <v>38</v>
      </c>
      <c r="D11" s="38">
        <v>12</v>
      </c>
      <c r="E11" s="38">
        <f t="shared" si="2"/>
        <v>456</v>
      </c>
      <c r="F11" s="107">
        <f t="shared" si="3"/>
        <v>4119.333333333333</v>
      </c>
      <c r="G11" s="108">
        <f t="shared" si="4"/>
        <v>1878.4159999999997</v>
      </c>
      <c r="H11" s="105"/>
      <c r="I11" s="139"/>
    </row>
    <row r="12" spans="1:9" s="106" customFormat="1" ht="30" x14ac:dyDescent="0.25">
      <c r="B12" s="37" t="s">
        <v>106</v>
      </c>
      <c r="C12" s="27">
        <v>14</v>
      </c>
      <c r="D12" s="38">
        <v>40</v>
      </c>
      <c r="E12" s="38">
        <f t="shared" si="2"/>
        <v>560</v>
      </c>
      <c r="F12" s="107">
        <f>F10</f>
        <v>4119.333333333333</v>
      </c>
      <c r="G12" s="108">
        <f t="shared" si="4"/>
        <v>2306.8266666666664</v>
      </c>
      <c r="H12" s="109"/>
      <c r="I12" s="139"/>
    </row>
    <row r="13" spans="1:9" s="106" customFormat="1" ht="30" x14ac:dyDescent="0.25">
      <c r="B13" s="37" t="s">
        <v>107</v>
      </c>
      <c r="C13" s="27">
        <v>6</v>
      </c>
      <c r="D13" s="38">
        <v>40</v>
      </c>
      <c r="E13" s="38">
        <f t="shared" si="2"/>
        <v>240</v>
      </c>
      <c r="F13" s="107">
        <f t="shared" si="3"/>
        <v>4119.333333333333</v>
      </c>
      <c r="G13" s="108">
        <f t="shared" si="4"/>
        <v>988.63999999999987</v>
      </c>
      <c r="H13" s="109"/>
      <c r="I13" s="139"/>
    </row>
    <row r="14" spans="1:9" s="106" customFormat="1" ht="30" x14ac:dyDescent="0.25">
      <c r="B14" s="37" t="s">
        <v>108</v>
      </c>
      <c r="C14" s="27">
        <v>12</v>
      </c>
      <c r="D14" s="38">
        <v>10</v>
      </c>
      <c r="E14" s="38">
        <f t="shared" si="2"/>
        <v>120</v>
      </c>
      <c r="F14" s="107">
        <f t="shared" si="3"/>
        <v>4119.333333333333</v>
      </c>
      <c r="G14" s="108">
        <f t="shared" si="4"/>
        <v>494.31999999999994</v>
      </c>
      <c r="H14" s="109"/>
      <c r="I14" s="139"/>
    </row>
    <row r="15" spans="1:9" s="106" customFormat="1" ht="27" customHeight="1" x14ac:dyDescent="0.25">
      <c r="B15" s="5" t="s">
        <v>109</v>
      </c>
      <c r="C15" s="27">
        <v>5</v>
      </c>
      <c r="D15" s="38">
        <v>30</v>
      </c>
      <c r="E15" s="38">
        <f t="shared" si="2"/>
        <v>150</v>
      </c>
      <c r="F15" s="107">
        <f t="shared" si="3"/>
        <v>4119.333333333333</v>
      </c>
      <c r="G15" s="108">
        <f t="shared" si="4"/>
        <v>617.9</v>
      </c>
      <c r="H15" s="109"/>
      <c r="I15" s="139"/>
    </row>
    <row r="16" spans="1:9" s="106" customFormat="1" ht="27" customHeight="1" x14ac:dyDescent="0.25">
      <c r="B16" s="5" t="s">
        <v>110</v>
      </c>
      <c r="C16" s="27">
        <v>5</v>
      </c>
      <c r="D16" s="38">
        <v>10</v>
      </c>
      <c r="E16" s="38">
        <f t="shared" ref="E16:E21" si="5">C16*D16</f>
        <v>50</v>
      </c>
      <c r="F16" s="107">
        <f t="shared" ref="F16:F21" si="6">F15</f>
        <v>4119.333333333333</v>
      </c>
      <c r="G16" s="108">
        <f t="shared" ref="G16:G21" si="7">(E16*F16)/1000</f>
        <v>205.96666666666667</v>
      </c>
      <c r="H16" s="109"/>
      <c r="I16" s="139"/>
    </row>
    <row r="17" spans="2:9" s="106" customFormat="1" ht="27" customHeight="1" x14ac:dyDescent="0.25">
      <c r="B17" s="5" t="s">
        <v>111</v>
      </c>
      <c r="C17" s="27">
        <v>12</v>
      </c>
      <c r="D17" s="38">
        <v>40</v>
      </c>
      <c r="E17" s="38">
        <f t="shared" si="5"/>
        <v>480</v>
      </c>
      <c r="F17" s="107">
        <v>3852.333333</v>
      </c>
      <c r="G17" s="108">
        <f t="shared" si="7"/>
        <v>1849.11999984</v>
      </c>
      <c r="H17" s="110"/>
      <c r="I17" s="139"/>
    </row>
    <row r="18" spans="2:9" s="106" customFormat="1" ht="27" customHeight="1" x14ac:dyDescent="0.25">
      <c r="B18" s="5" t="s">
        <v>112</v>
      </c>
      <c r="C18" s="27">
        <v>5</v>
      </c>
      <c r="D18" s="38">
        <v>40</v>
      </c>
      <c r="E18" s="38">
        <f t="shared" si="5"/>
        <v>200</v>
      </c>
      <c r="F18" s="107">
        <f t="shared" si="6"/>
        <v>3852.333333</v>
      </c>
      <c r="G18" s="108">
        <f t="shared" si="7"/>
        <v>770.46666660000005</v>
      </c>
      <c r="H18" s="110"/>
      <c r="I18" s="139"/>
    </row>
    <row r="19" spans="2:9" s="106" customFormat="1" ht="27" customHeight="1" x14ac:dyDescent="0.25">
      <c r="B19" s="5" t="s">
        <v>114</v>
      </c>
      <c r="C19" s="27">
        <v>6</v>
      </c>
      <c r="D19" s="38">
        <v>40</v>
      </c>
      <c r="E19" s="38">
        <f t="shared" si="5"/>
        <v>240</v>
      </c>
      <c r="F19" s="38">
        <v>3051.5</v>
      </c>
      <c r="G19" s="108">
        <f t="shared" si="7"/>
        <v>732.36</v>
      </c>
      <c r="H19" s="110"/>
      <c r="I19" s="139"/>
    </row>
    <row r="20" spans="2:9" s="106" customFormat="1" ht="32.25" customHeight="1" x14ac:dyDescent="0.25">
      <c r="B20" s="5" t="s">
        <v>113</v>
      </c>
      <c r="C20" s="27">
        <v>18</v>
      </c>
      <c r="D20" s="38">
        <v>62</v>
      </c>
      <c r="E20" s="38">
        <f t="shared" si="5"/>
        <v>1116</v>
      </c>
      <c r="F20" s="38">
        <f t="shared" si="6"/>
        <v>3051.5</v>
      </c>
      <c r="G20" s="108">
        <f t="shared" si="7"/>
        <v>3405.4740000000002</v>
      </c>
      <c r="H20" s="110"/>
      <c r="I20" s="139"/>
    </row>
    <row r="21" spans="2:9" s="106" customFormat="1" ht="30" x14ac:dyDescent="0.25">
      <c r="B21" s="5" t="s">
        <v>115</v>
      </c>
      <c r="C21" s="27">
        <v>9</v>
      </c>
      <c r="D21" s="38">
        <v>95</v>
      </c>
      <c r="E21" s="38">
        <f t="shared" si="5"/>
        <v>855</v>
      </c>
      <c r="F21" s="38">
        <f t="shared" si="6"/>
        <v>3051.5</v>
      </c>
      <c r="G21" s="108">
        <f t="shared" si="7"/>
        <v>2609.0324999999998</v>
      </c>
      <c r="H21" s="110"/>
      <c r="I21" s="139"/>
    </row>
    <row r="22" spans="2:9" x14ac:dyDescent="0.25">
      <c r="B22" s="141" t="s">
        <v>39</v>
      </c>
      <c r="C22" s="142"/>
      <c r="D22" s="142"/>
      <c r="E22" s="142"/>
      <c r="F22" s="143"/>
      <c r="G22" s="34">
        <f>SUM(G23:G25)</f>
        <v>3284.3291200000003</v>
      </c>
    </row>
    <row r="23" spans="2:9" x14ac:dyDescent="0.25">
      <c r="B23" s="64" t="s">
        <v>40</v>
      </c>
      <c r="C23" s="43">
        <v>11</v>
      </c>
      <c r="D23" s="44">
        <v>30</v>
      </c>
      <c r="E23" s="44">
        <f t="shared" ref="E23:E24" si="8">C23*D23</f>
        <v>330</v>
      </c>
      <c r="F23" s="44">
        <f>F21</f>
        <v>3051.5</v>
      </c>
      <c r="G23" s="45">
        <f t="shared" ref="G23:G24" si="9">(E23*F23)/1000</f>
        <v>1006.995</v>
      </c>
    </row>
    <row r="24" spans="2:9" x14ac:dyDescent="0.25">
      <c r="B24" s="64" t="s">
        <v>41</v>
      </c>
      <c r="C24" s="43">
        <v>19</v>
      </c>
      <c r="D24" s="44">
        <v>12</v>
      </c>
      <c r="E24" s="44">
        <f t="shared" si="8"/>
        <v>228</v>
      </c>
      <c r="F24" s="38">
        <v>3241.29</v>
      </c>
      <c r="G24" s="45">
        <f t="shared" si="9"/>
        <v>739.01412000000005</v>
      </c>
      <c r="H24" s="65"/>
      <c r="I24" s="66"/>
    </row>
    <row r="25" spans="2:9" ht="45" x14ac:dyDescent="0.25">
      <c r="B25" s="1" t="s">
        <v>71</v>
      </c>
      <c r="C25" s="46">
        <v>41</v>
      </c>
      <c r="D25" s="2">
        <v>80</v>
      </c>
      <c r="E25" s="67">
        <f>C25*D25</f>
        <v>3280</v>
      </c>
      <c r="F25" s="39">
        <v>469</v>
      </c>
      <c r="G25" s="68">
        <f>(E25*F25)/1000</f>
        <v>1538.32</v>
      </c>
      <c r="H25" s="69"/>
      <c r="I25" s="66"/>
    </row>
    <row r="26" spans="2:9" x14ac:dyDescent="0.25">
      <c r="B26" s="127" t="s">
        <v>84</v>
      </c>
      <c r="C26" s="127"/>
      <c r="D26" s="127"/>
      <c r="E26" s="127"/>
      <c r="F26" s="127"/>
      <c r="G26" s="33">
        <f>G7+G22</f>
        <v>21614.451619773332</v>
      </c>
    </row>
    <row r="29" spans="2:9" ht="52.5" customHeight="1" x14ac:dyDescent="0.25">
      <c r="B29" s="140" t="s">
        <v>117</v>
      </c>
      <c r="C29" s="140"/>
      <c r="D29" s="140"/>
      <c r="E29" s="140"/>
      <c r="F29" s="140"/>
      <c r="G29" s="140"/>
    </row>
    <row r="31" spans="2:9" x14ac:dyDescent="0.25">
      <c r="B31" s="35"/>
    </row>
  </sheetData>
  <mergeCells count="8">
    <mergeCell ref="A1:G1"/>
    <mergeCell ref="A2:G2"/>
    <mergeCell ref="A3:G4"/>
    <mergeCell ref="I10:I21"/>
    <mergeCell ref="B29:G29"/>
    <mergeCell ref="B7:F7"/>
    <mergeCell ref="B22:F22"/>
    <mergeCell ref="B26:F26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Обобщена информация</vt:lpstr>
      <vt:lpstr>Часове работа на системата</vt:lpstr>
      <vt:lpstr>Добавени консуматори</vt:lpstr>
      <vt:lpstr>Допълнителни часове работа </vt:lpstr>
      <vt:lpstr>Премахнати консуматори</vt:lpstr>
      <vt:lpstr>'Добавени консуматори'!Print_Area</vt:lpstr>
      <vt:lpstr>'Допълнителни часове работа '!Print_Area</vt:lpstr>
      <vt:lpstr>'Премахнати консуматори'!Print_Area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Стилияна Иванова</dc:creator>
  <cp:lastModifiedBy>User</cp:lastModifiedBy>
  <cp:lastPrinted>2024-05-31T06:28:02Z</cp:lastPrinted>
  <dcterms:created xsi:type="dcterms:W3CDTF">2023-07-05T05:06:46Z</dcterms:created>
  <dcterms:modified xsi:type="dcterms:W3CDTF">2024-05-31T06:28:56Z</dcterms:modified>
</cp:coreProperties>
</file>